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/>
  <mc:AlternateContent xmlns:mc="http://schemas.openxmlformats.org/markup-compatibility/2006">
    <mc:Choice Requires="x15">
      <x15ac:absPath xmlns:x15ac="http://schemas.microsoft.com/office/spreadsheetml/2010/11/ac" url="N:\Václavíček\RT STEEL\rozpočet\"/>
    </mc:Choice>
  </mc:AlternateContent>
  <bookViews>
    <workbookView xWindow="390" yWindow="540" windowWidth="19815" windowHeight="9150"/>
  </bookViews>
  <sheets>
    <sheet name="Rekapitulace stavby" sheetId="1" r:id="rId1"/>
    <sheet name="170806 - Snížení energeti..." sheetId="2" r:id="rId2"/>
    <sheet name="Pokyny pro vyplnění" sheetId="3" r:id="rId3"/>
  </sheets>
  <definedNames>
    <definedName name="_xlnm._FilterDatabase" localSheetId="1" hidden="1">'170806 - Snížení energeti...'!$C$87:$K$367</definedName>
    <definedName name="_xlnm.Print_Titles" localSheetId="1">'170806 - Snížení energeti...'!$87:$87</definedName>
    <definedName name="_xlnm.Print_Titles" localSheetId="0">'Rekapitulace stavby'!$49:$49</definedName>
    <definedName name="_xlnm.Print_Area" localSheetId="1">'170806 - Snížení energeti...'!$C$4:$J$34,'170806 - Snížení energeti...'!$C$40:$J$71,'170806 - Snížení energeti...'!$C$77:$K$367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67" i="2"/>
  <c r="BH367" i="2"/>
  <c r="BG367" i="2"/>
  <c r="BF367" i="2"/>
  <c r="T367" i="2"/>
  <c r="T366" i="2" s="1"/>
  <c r="R367" i="2"/>
  <c r="R366" i="2" s="1"/>
  <c r="P367" i="2"/>
  <c r="P366" i="2" s="1"/>
  <c r="BK367" i="2"/>
  <c r="BK366" i="2" s="1"/>
  <c r="J366" i="2" s="1"/>
  <c r="J70" i="2" s="1"/>
  <c r="J367" i="2"/>
  <c r="BE367" i="2" s="1"/>
  <c r="BI365" i="2"/>
  <c r="BH365" i="2"/>
  <c r="BG365" i="2"/>
  <c r="BF365" i="2"/>
  <c r="T365" i="2"/>
  <c r="R365" i="2"/>
  <c r="P365" i="2"/>
  <c r="BK365" i="2"/>
  <c r="J365" i="2"/>
  <c r="BE365" i="2" s="1"/>
  <c r="BI364" i="2"/>
  <c r="BH364" i="2"/>
  <c r="BG364" i="2"/>
  <c r="BF364" i="2"/>
  <c r="T364" i="2"/>
  <c r="T363" i="2" s="1"/>
  <c r="T362" i="2" s="1"/>
  <c r="R364" i="2"/>
  <c r="R363" i="2" s="1"/>
  <c r="R362" i="2" s="1"/>
  <c r="P364" i="2"/>
  <c r="BK364" i="2"/>
  <c r="J364" i="2"/>
  <c r="BE364" i="2" s="1"/>
  <c r="BI361" i="2"/>
  <c r="BH361" i="2"/>
  <c r="BG361" i="2"/>
  <c r="BF361" i="2"/>
  <c r="BE361" i="2"/>
  <c r="T361" i="2"/>
  <c r="T360" i="2" s="1"/>
  <c r="R361" i="2"/>
  <c r="R360" i="2" s="1"/>
  <c r="P361" i="2"/>
  <c r="P360" i="2" s="1"/>
  <c r="BK361" i="2"/>
  <c r="BK360" i="2" s="1"/>
  <c r="J360" i="2" s="1"/>
  <c r="J67" i="2" s="1"/>
  <c r="J361" i="2"/>
  <c r="BI359" i="2"/>
  <c r="BH359" i="2"/>
  <c r="BG359" i="2"/>
  <c r="BF359" i="2"/>
  <c r="T359" i="2"/>
  <c r="R359" i="2"/>
  <c r="P359" i="2"/>
  <c r="BK359" i="2"/>
  <c r="J359" i="2"/>
  <c r="BE359" i="2" s="1"/>
  <c r="BI358" i="2"/>
  <c r="BH358" i="2"/>
  <c r="BG358" i="2"/>
  <c r="BF358" i="2"/>
  <c r="T358" i="2"/>
  <c r="R358" i="2"/>
  <c r="P358" i="2"/>
  <c r="BK358" i="2"/>
  <c r="J358" i="2"/>
  <c r="BE358" i="2" s="1"/>
  <c r="BI357" i="2"/>
  <c r="BH357" i="2"/>
  <c r="BG357" i="2"/>
  <c r="BF357" i="2"/>
  <c r="T357" i="2"/>
  <c r="R357" i="2"/>
  <c r="P357" i="2"/>
  <c r="BK357" i="2"/>
  <c r="J357" i="2"/>
  <c r="BE357" i="2" s="1"/>
  <c r="BI356" i="2"/>
  <c r="BH356" i="2"/>
  <c r="BG356" i="2"/>
  <c r="BF356" i="2"/>
  <c r="T356" i="2"/>
  <c r="R356" i="2"/>
  <c r="P356" i="2"/>
  <c r="BK356" i="2"/>
  <c r="J356" i="2"/>
  <c r="BE356" i="2" s="1"/>
  <c r="BI355" i="2"/>
  <c r="BH355" i="2"/>
  <c r="BG355" i="2"/>
  <c r="BF355" i="2"/>
  <c r="BE355" i="2"/>
  <c r="T355" i="2"/>
  <c r="R355" i="2"/>
  <c r="P355" i="2"/>
  <c r="BK355" i="2"/>
  <c r="J355" i="2"/>
  <c r="BI354" i="2"/>
  <c r="BH354" i="2"/>
  <c r="BG354" i="2"/>
  <c r="BF354" i="2"/>
  <c r="T354" i="2"/>
  <c r="R354" i="2"/>
  <c r="P354" i="2"/>
  <c r="BK354" i="2"/>
  <c r="J354" i="2"/>
  <c r="BE354" i="2" s="1"/>
  <c r="BI351" i="2"/>
  <c r="BH351" i="2"/>
  <c r="BG351" i="2"/>
  <c r="BF351" i="2"/>
  <c r="BE351" i="2"/>
  <c r="T351" i="2"/>
  <c r="R351" i="2"/>
  <c r="P351" i="2"/>
  <c r="BK351" i="2"/>
  <c r="J351" i="2"/>
  <c r="BI333" i="2"/>
  <c r="BH333" i="2"/>
  <c r="BG333" i="2"/>
  <c r="BF333" i="2"/>
  <c r="T333" i="2"/>
  <c r="R333" i="2"/>
  <c r="P333" i="2"/>
  <c r="BK333" i="2"/>
  <c r="J333" i="2"/>
  <c r="BE333" i="2" s="1"/>
  <c r="BI330" i="2"/>
  <c r="BH330" i="2"/>
  <c r="BG330" i="2"/>
  <c r="BF330" i="2"/>
  <c r="T330" i="2"/>
  <c r="T329" i="2" s="1"/>
  <c r="R330" i="2"/>
  <c r="P330" i="2"/>
  <c r="BK330" i="2"/>
  <c r="J330" i="2"/>
  <c r="BE330" i="2" s="1"/>
  <c r="BI328" i="2"/>
  <c r="BH328" i="2"/>
  <c r="BG328" i="2"/>
  <c r="BF328" i="2"/>
  <c r="T328" i="2"/>
  <c r="R328" i="2"/>
  <c r="P328" i="2"/>
  <c r="BK328" i="2"/>
  <c r="J328" i="2"/>
  <c r="BE328" i="2" s="1"/>
  <c r="BI327" i="2"/>
  <c r="BH327" i="2"/>
  <c r="BG327" i="2"/>
  <c r="BF327" i="2"/>
  <c r="BE327" i="2"/>
  <c r="T327" i="2"/>
  <c r="R327" i="2"/>
  <c r="R323" i="2" s="1"/>
  <c r="P327" i="2"/>
  <c r="BK327" i="2"/>
  <c r="J327" i="2"/>
  <c r="BI324" i="2"/>
  <c r="BH324" i="2"/>
  <c r="BG324" i="2"/>
  <c r="BF324" i="2"/>
  <c r="T324" i="2"/>
  <c r="R324" i="2"/>
  <c r="P324" i="2"/>
  <c r="P323" i="2" s="1"/>
  <c r="BK324" i="2"/>
  <c r="J324" i="2"/>
  <c r="BE324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BE321" i="2"/>
  <c r="T321" i="2"/>
  <c r="R321" i="2"/>
  <c r="P321" i="2"/>
  <c r="BK321" i="2"/>
  <c r="J321" i="2"/>
  <c r="BI320" i="2"/>
  <c r="BH320" i="2"/>
  <c r="BG320" i="2"/>
  <c r="BF320" i="2"/>
  <c r="T320" i="2"/>
  <c r="T319" i="2" s="1"/>
  <c r="R320" i="2"/>
  <c r="R319" i="2" s="1"/>
  <c r="P320" i="2"/>
  <c r="BK320" i="2"/>
  <c r="J320" i="2"/>
  <c r="BE320" i="2" s="1"/>
  <c r="BI318" i="2"/>
  <c r="BH318" i="2"/>
  <c r="BG318" i="2"/>
  <c r="BF318" i="2"/>
  <c r="T318" i="2"/>
  <c r="R318" i="2"/>
  <c r="P318" i="2"/>
  <c r="BK318" i="2"/>
  <c r="J318" i="2"/>
  <c r="BE318" i="2" s="1"/>
  <c r="BI315" i="2"/>
  <c r="BH315" i="2"/>
  <c r="BG315" i="2"/>
  <c r="BF315" i="2"/>
  <c r="T315" i="2"/>
  <c r="R315" i="2"/>
  <c r="P315" i="2"/>
  <c r="BK315" i="2"/>
  <c r="J315" i="2"/>
  <c r="BE315" i="2" s="1"/>
  <c r="BI313" i="2"/>
  <c r="BH313" i="2"/>
  <c r="BG313" i="2"/>
  <c r="BF313" i="2"/>
  <c r="T313" i="2"/>
  <c r="R313" i="2"/>
  <c r="P313" i="2"/>
  <c r="BK313" i="2"/>
  <c r="J313" i="2"/>
  <c r="BE313" i="2" s="1"/>
  <c r="BI309" i="2"/>
  <c r="BH309" i="2"/>
  <c r="BG309" i="2"/>
  <c r="BF309" i="2"/>
  <c r="T309" i="2"/>
  <c r="R309" i="2"/>
  <c r="P309" i="2"/>
  <c r="BK309" i="2"/>
  <c r="J309" i="2"/>
  <c r="BE309" i="2" s="1"/>
  <c r="BI305" i="2"/>
  <c r="BH305" i="2"/>
  <c r="BG305" i="2"/>
  <c r="BF305" i="2"/>
  <c r="BE305" i="2"/>
  <c r="T305" i="2"/>
  <c r="R305" i="2"/>
  <c r="R304" i="2" s="1"/>
  <c r="P305" i="2"/>
  <c r="BK305" i="2"/>
  <c r="BK304" i="2" s="1"/>
  <c r="J304" i="2" s="1"/>
  <c r="J63" i="2" s="1"/>
  <c r="J305" i="2"/>
  <c r="BI303" i="2"/>
  <c r="BH303" i="2"/>
  <c r="BG303" i="2"/>
  <c r="BF303" i="2"/>
  <c r="BE303" i="2"/>
  <c r="T303" i="2"/>
  <c r="T302" i="2" s="1"/>
  <c r="R303" i="2"/>
  <c r="R302" i="2" s="1"/>
  <c r="P303" i="2"/>
  <c r="P302" i="2" s="1"/>
  <c r="BK303" i="2"/>
  <c r="BK302" i="2" s="1"/>
  <c r="J302" i="2" s="1"/>
  <c r="J62" i="2" s="1"/>
  <c r="J303" i="2"/>
  <c r="BI301" i="2"/>
  <c r="BH301" i="2"/>
  <c r="BG301" i="2"/>
  <c r="BF301" i="2"/>
  <c r="T301" i="2"/>
  <c r="R301" i="2"/>
  <c r="P301" i="2"/>
  <c r="BK301" i="2"/>
  <c r="J301" i="2"/>
  <c r="BE301" i="2" s="1"/>
  <c r="BI299" i="2"/>
  <c r="BH299" i="2"/>
  <c r="BG299" i="2"/>
  <c r="BF299" i="2"/>
  <c r="T299" i="2"/>
  <c r="R299" i="2"/>
  <c r="P299" i="2"/>
  <c r="BK299" i="2"/>
  <c r="J299" i="2"/>
  <c r="BE299" i="2" s="1"/>
  <c r="BI294" i="2"/>
  <c r="BH294" i="2"/>
  <c r="BG294" i="2"/>
  <c r="BF294" i="2"/>
  <c r="T294" i="2"/>
  <c r="R294" i="2"/>
  <c r="P294" i="2"/>
  <c r="BK294" i="2"/>
  <c r="J294" i="2"/>
  <c r="BE294" i="2" s="1"/>
  <c r="BI292" i="2"/>
  <c r="BH292" i="2"/>
  <c r="BG292" i="2"/>
  <c r="BF292" i="2"/>
  <c r="BE292" i="2"/>
  <c r="T292" i="2"/>
  <c r="R292" i="2"/>
  <c r="P292" i="2"/>
  <c r="BK292" i="2"/>
  <c r="J292" i="2"/>
  <c r="BI288" i="2"/>
  <c r="BH288" i="2"/>
  <c r="BG288" i="2"/>
  <c r="BF288" i="2"/>
  <c r="T288" i="2"/>
  <c r="R288" i="2"/>
  <c r="P288" i="2"/>
  <c r="BK288" i="2"/>
  <c r="J288" i="2"/>
  <c r="BE288" i="2" s="1"/>
  <c r="BI284" i="2"/>
  <c r="BH284" i="2"/>
  <c r="BG284" i="2"/>
  <c r="BF284" i="2"/>
  <c r="BE284" i="2"/>
  <c r="T284" i="2"/>
  <c r="R284" i="2"/>
  <c r="P284" i="2"/>
  <c r="BK284" i="2"/>
  <c r="J284" i="2"/>
  <c r="BI282" i="2"/>
  <c r="BH282" i="2"/>
  <c r="BG282" i="2"/>
  <c r="BF282" i="2"/>
  <c r="T282" i="2"/>
  <c r="R282" i="2"/>
  <c r="P282" i="2"/>
  <c r="BK282" i="2"/>
  <c r="J282" i="2"/>
  <c r="BE282" i="2" s="1"/>
  <c r="BI280" i="2"/>
  <c r="BH280" i="2"/>
  <c r="BG280" i="2"/>
  <c r="BF280" i="2"/>
  <c r="T280" i="2"/>
  <c r="R280" i="2"/>
  <c r="P280" i="2"/>
  <c r="BK280" i="2"/>
  <c r="J280" i="2"/>
  <c r="BE280" i="2" s="1"/>
  <c r="BI277" i="2"/>
  <c r="BH277" i="2"/>
  <c r="BG277" i="2"/>
  <c r="BF277" i="2"/>
  <c r="T277" i="2"/>
  <c r="R277" i="2"/>
  <c r="P277" i="2"/>
  <c r="BK277" i="2"/>
  <c r="J277" i="2"/>
  <c r="BE277" i="2" s="1"/>
  <c r="BI275" i="2"/>
  <c r="BH275" i="2"/>
  <c r="BG275" i="2"/>
  <c r="BF275" i="2"/>
  <c r="T275" i="2"/>
  <c r="R275" i="2"/>
  <c r="P275" i="2"/>
  <c r="BK275" i="2"/>
  <c r="J275" i="2"/>
  <c r="BE275" i="2" s="1"/>
  <c r="BI271" i="2"/>
  <c r="BH271" i="2"/>
  <c r="BG271" i="2"/>
  <c r="BF271" i="2"/>
  <c r="BE271" i="2"/>
  <c r="T271" i="2"/>
  <c r="R271" i="2"/>
  <c r="P271" i="2"/>
  <c r="BK271" i="2"/>
  <c r="J271" i="2"/>
  <c r="BI270" i="2"/>
  <c r="BH270" i="2"/>
  <c r="BG270" i="2"/>
  <c r="BF270" i="2"/>
  <c r="T270" i="2"/>
  <c r="R270" i="2"/>
  <c r="P270" i="2"/>
  <c r="BK270" i="2"/>
  <c r="J270" i="2"/>
  <c r="BE270" i="2" s="1"/>
  <c r="BI269" i="2"/>
  <c r="BH269" i="2"/>
  <c r="BG269" i="2"/>
  <c r="BF269" i="2"/>
  <c r="BE269" i="2"/>
  <c r="T269" i="2"/>
  <c r="R269" i="2"/>
  <c r="P269" i="2"/>
  <c r="BK269" i="2"/>
  <c r="J269" i="2"/>
  <c r="BI265" i="2"/>
  <c r="BH265" i="2"/>
  <c r="BG265" i="2"/>
  <c r="BF265" i="2"/>
  <c r="T265" i="2"/>
  <c r="R265" i="2"/>
  <c r="P265" i="2"/>
  <c r="BK265" i="2"/>
  <c r="J265" i="2"/>
  <c r="BE265" i="2" s="1"/>
  <c r="BI262" i="2"/>
  <c r="BH262" i="2"/>
  <c r="BG262" i="2"/>
  <c r="BF262" i="2"/>
  <c r="T262" i="2"/>
  <c r="T261" i="2" s="1"/>
  <c r="R262" i="2"/>
  <c r="R261" i="2" s="1"/>
  <c r="P262" i="2"/>
  <c r="P261" i="2" s="1"/>
  <c r="BK262" i="2"/>
  <c r="BK261" i="2" s="1"/>
  <c r="J261" i="2" s="1"/>
  <c r="J58" i="2" s="1"/>
  <c r="J262" i="2"/>
  <c r="BE262" i="2" s="1"/>
  <c r="BI257" i="2"/>
  <c r="BH257" i="2"/>
  <c r="BG257" i="2"/>
  <c r="BF257" i="2"/>
  <c r="T257" i="2"/>
  <c r="R257" i="2"/>
  <c r="P257" i="2"/>
  <c r="BK257" i="2"/>
  <c r="J257" i="2"/>
  <c r="BE257" i="2" s="1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BE249" i="2"/>
  <c r="T249" i="2"/>
  <c r="R249" i="2"/>
  <c r="P249" i="2"/>
  <c r="BK249" i="2"/>
  <c r="BK248" i="2" s="1"/>
  <c r="J248" i="2" s="1"/>
  <c r="J57" i="2" s="1"/>
  <c r="J249" i="2"/>
  <c r="BI245" i="2"/>
  <c r="BH245" i="2"/>
  <c r="BG245" i="2"/>
  <c r="BF245" i="2"/>
  <c r="BE245" i="2"/>
  <c r="T245" i="2"/>
  <c r="R245" i="2"/>
  <c r="P245" i="2"/>
  <c r="BK245" i="2"/>
  <c r="J245" i="2"/>
  <c r="BI242" i="2"/>
  <c r="BH242" i="2"/>
  <c r="BG242" i="2"/>
  <c r="BF242" i="2"/>
  <c r="T242" i="2"/>
  <c r="R242" i="2"/>
  <c r="P242" i="2"/>
  <c r="BK242" i="2"/>
  <c r="J242" i="2"/>
  <c r="BE242" i="2" s="1"/>
  <c r="BI239" i="2"/>
  <c r="BH239" i="2"/>
  <c r="BG239" i="2"/>
  <c r="BF239" i="2"/>
  <c r="T239" i="2"/>
  <c r="R239" i="2"/>
  <c r="P239" i="2"/>
  <c r="BK239" i="2"/>
  <c r="J239" i="2"/>
  <c r="BE239" i="2" s="1"/>
  <c r="BI234" i="2"/>
  <c r="BH234" i="2"/>
  <c r="BG234" i="2"/>
  <c r="BF234" i="2"/>
  <c r="T234" i="2"/>
  <c r="R234" i="2"/>
  <c r="P234" i="2"/>
  <c r="BK234" i="2"/>
  <c r="J234" i="2"/>
  <c r="BE234" i="2" s="1"/>
  <c r="BI230" i="2"/>
  <c r="BH230" i="2"/>
  <c r="BG230" i="2"/>
  <c r="BF230" i="2"/>
  <c r="BE230" i="2"/>
  <c r="T230" i="2"/>
  <c r="R230" i="2"/>
  <c r="P230" i="2"/>
  <c r="BK230" i="2"/>
  <c r="J230" i="2"/>
  <c r="BI221" i="2"/>
  <c r="BH221" i="2"/>
  <c r="BG221" i="2"/>
  <c r="BF221" i="2"/>
  <c r="T221" i="2"/>
  <c r="R221" i="2"/>
  <c r="P221" i="2"/>
  <c r="BK221" i="2"/>
  <c r="J221" i="2"/>
  <c r="BE221" i="2" s="1"/>
  <c r="BI217" i="2"/>
  <c r="BH217" i="2"/>
  <c r="BG217" i="2"/>
  <c r="BF217" i="2"/>
  <c r="T217" i="2"/>
  <c r="R217" i="2"/>
  <c r="P217" i="2"/>
  <c r="BK217" i="2"/>
  <c r="J217" i="2"/>
  <c r="BE217" i="2" s="1"/>
  <c r="BI214" i="2"/>
  <c r="BH214" i="2"/>
  <c r="BG214" i="2"/>
  <c r="BF214" i="2"/>
  <c r="T214" i="2"/>
  <c r="R214" i="2"/>
  <c r="P214" i="2"/>
  <c r="BK214" i="2"/>
  <c r="J214" i="2"/>
  <c r="BE214" i="2" s="1"/>
  <c r="BI211" i="2"/>
  <c r="BH211" i="2"/>
  <c r="BG211" i="2"/>
  <c r="BF211" i="2"/>
  <c r="T211" i="2"/>
  <c r="R211" i="2"/>
  <c r="P211" i="2"/>
  <c r="BK211" i="2"/>
  <c r="J211" i="2"/>
  <c r="BE211" i="2" s="1"/>
  <c r="BI207" i="2"/>
  <c r="BH207" i="2"/>
  <c r="BG207" i="2"/>
  <c r="BF207" i="2"/>
  <c r="T207" i="2"/>
  <c r="R207" i="2"/>
  <c r="P207" i="2"/>
  <c r="BK207" i="2"/>
  <c r="J207" i="2"/>
  <c r="BE207" i="2" s="1"/>
  <c r="BI199" i="2"/>
  <c r="BH199" i="2"/>
  <c r="BG199" i="2"/>
  <c r="BF199" i="2"/>
  <c r="BE199" i="2"/>
  <c r="T199" i="2"/>
  <c r="R199" i="2"/>
  <c r="P199" i="2"/>
  <c r="BK199" i="2"/>
  <c r="J199" i="2"/>
  <c r="BI196" i="2"/>
  <c r="BH196" i="2"/>
  <c r="BG196" i="2"/>
  <c r="BF196" i="2"/>
  <c r="T196" i="2"/>
  <c r="R196" i="2"/>
  <c r="P196" i="2"/>
  <c r="BK196" i="2"/>
  <c r="J196" i="2"/>
  <c r="BE196" i="2" s="1"/>
  <c r="BI193" i="2"/>
  <c r="BH193" i="2"/>
  <c r="BG193" i="2"/>
  <c r="BF193" i="2"/>
  <c r="BE193" i="2"/>
  <c r="T193" i="2"/>
  <c r="R193" i="2"/>
  <c r="P193" i="2"/>
  <c r="BK193" i="2"/>
  <c r="J193" i="2"/>
  <c r="BI192" i="2"/>
  <c r="BH192" i="2"/>
  <c r="BG192" i="2"/>
  <c r="BF192" i="2"/>
  <c r="T192" i="2"/>
  <c r="R192" i="2"/>
  <c r="P192" i="2"/>
  <c r="BK192" i="2"/>
  <c r="J192" i="2"/>
  <c r="BE192" i="2" s="1"/>
  <c r="BI189" i="2"/>
  <c r="BH189" i="2"/>
  <c r="BG189" i="2"/>
  <c r="BF189" i="2"/>
  <c r="T189" i="2"/>
  <c r="R189" i="2"/>
  <c r="P189" i="2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 s="1"/>
  <c r="BI176" i="2"/>
  <c r="BH176" i="2"/>
  <c r="BG176" i="2"/>
  <c r="BF176" i="2"/>
  <c r="T176" i="2"/>
  <c r="R176" i="2"/>
  <c r="P176" i="2"/>
  <c r="BK176" i="2"/>
  <c r="J176" i="2"/>
  <c r="BE176" i="2" s="1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 s="1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 s="1"/>
  <c r="BI161" i="2"/>
  <c r="BH161" i="2"/>
  <c r="BG161" i="2"/>
  <c r="BF161" i="2"/>
  <c r="T161" i="2"/>
  <c r="R161" i="2"/>
  <c r="P161" i="2"/>
  <c r="BK161" i="2"/>
  <c r="J161" i="2"/>
  <c r="BE161" i="2" s="1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45" i="2"/>
  <c r="BH145" i="2"/>
  <c r="BG145" i="2"/>
  <c r="BF145" i="2"/>
  <c r="T145" i="2"/>
  <c r="R145" i="2"/>
  <c r="P145" i="2"/>
  <c r="BK145" i="2"/>
  <c r="J145" i="2"/>
  <c r="BE145" i="2" s="1"/>
  <c r="BI141" i="2"/>
  <c r="BH141" i="2"/>
  <c r="BG141" i="2"/>
  <c r="BF141" i="2"/>
  <c r="BE141" i="2"/>
  <c r="T141" i="2"/>
  <c r="R141" i="2"/>
  <c r="P141" i="2"/>
  <c r="BK141" i="2"/>
  <c r="J141" i="2"/>
  <c r="BI138" i="2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R135" i="2"/>
  <c r="P135" i="2"/>
  <c r="BK135" i="2"/>
  <c r="J135" i="2"/>
  <c r="BE135" i="2" s="1"/>
  <c r="BI130" i="2"/>
  <c r="BH130" i="2"/>
  <c r="BG130" i="2"/>
  <c r="BF130" i="2"/>
  <c r="T130" i="2"/>
  <c r="R130" i="2"/>
  <c r="P130" i="2"/>
  <c r="BK130" i="2"/>
  <c r="J130" i="2"/>
  <c r="BE130" i="2" s="1"/>
  <c r="BI125" i="2"/>
  <c r="BH125" i="2"/>
  <c r="BG125" i="2"/>
  <c r="BF125" i="2"/>
  <c r="BE125" i="2"/>
  <c r="T125" i="2"/>
  <c r="R125" i="2"/>
  <c r="P125" i="2"/>
  <c r="BK125" i="2"/>
  <c r="J125" i="2"/>
  <c r="BI115" i="2"/>
  <c r="BH115" i="2"/>
  <c r="BG115" i="2"/>
  <c r="BF115" i="2"/>
  <c r="BE115" i="2"/>
  <c r="T115" i="2"/>
  <c r="R115" i="2"/>
  <c r="P115" i="2"/>
  <c r="BK115" i="2"/>
  <c r="J115" i="2"/>
  <c r="BI113" i="2"/>
  <c r="BH113" i="2"/>
  <c r="BG113" i="2"/>
  <c r="BF113" i="2"/>
  <c r="T113" i="2"/>
  <c r="R113" i="2"/>
  <c r="P113" i="2"/>
  <c r="BK113" i="2"/>
  <c r="J113" i="2"/>
  <c r="BE113" i="2" s="1"/>
  <c r="BI94" i="2"/>
  <c r="BH94" i="2"/>
  <c r="BG94" i="2"/>
  <c r="BF94" i="2"/>
  <c r="J29" i="2" s="1"/>
  <c r="AW52" i="1" s="1"/>
  <c r="T94" i="2"/>
  <c r="R94" i="2"/>
  <c r="P94" i="2"/>
  <c r="P90" i="2" s="1"/>
  <c r="BK94" i="2"/>
  <c r="J94" i="2"/>
  <c r="BE94" i="2" s="1"/>
  <c r="BI91" i="2"/>
  <c r="BH91" i="2"/>
  <c r="F31" i="2" s="1"/>
  <c r="BC52" i="1" s="1"/>
  <c r="BC51" i="1" s="1"/>
  <c r="BG91" i="2"/>
  <c r="BF91" i="2"/>
  <c r="T91" i="2"/>
  <c r="R91" i="2"/>
  <c r="R90" i="2" s="1"/>
  <c r="P91" i="2"/>
  <c r="BK91" i="2"/>
  <c r="BK90" i="2" s="1"/>
  <c r="J91" i="2"/>
  <c r="BE91" i="2" s="1"/>
  <c r="J84" i="2"/>
  <c r="F84" i="2"/>
  <c r="F82" i="2"/>
  <c r="E80" i="2"/>
  <c r="J47" i="2"/>
  <c r="F47" i="2"/>
  <c r="F45" i="2"/>
  <c r="E43" i="2"/>
  <c r="J16" i="2"/>
  <c r="E16" i="2"/>
  <c r="F85" i="2" s="1"/>
  <c r="J15" i="2"/>
  <c r="J10" i="2"/>
  <c r="J82" i="2" s="1"/>
  <c r="AS51" i="1"/>
  <c r="L47" i="1"/>
  <c r="AM46" i="1"/>
  <c r="L46" i="1"/>
  <c r="AM44" i="1"/>
  <c r="L44" i="1"/>
  <c r="L42" i="1"/>
  <c r="L41" i="1"/>
  <c r="T248" i="2" l="1"/>
  <c r="BK283" i="2"/>
  <c r="J283" i="2" s="1"/>
  <c r="J61" i="2" s="1"/>
  <c r="T304" i="2"/>
  <c r="R185" i="2"/>
  <c r="P248" i="2"/>
  <c r="R264" i="2"/>
  <c r="R283" i="2"/>
  <c r="BK323" i="2"/>
  <c r="J323" i="2" s="1"/>
  <c r="J65" i="2" s="1"/>
  <c r="BK329" i="2"/>
  <c r="J329" i="2" s="1"/>
  <c r="J66" i="2" s="1"/>
  <c r="BK363" i="2"/>
  <c r="J45" i="2"/>
  <c r="BK124" i="2"/>
  <c r="J124" i="2" s="1"/>
  <c r="J55" i="2" s="1"/>
  <c r="T124" i="2"/>
  <c r="T283" i="2"/>
  <c r="P283" i="2"/>
  <c r="P319" i="2"/>
  <c r="BK319" i="2"/>
  <c r="J319" i="2" s="1"/>
  <c r="J64" i="2" s="1"/>
  <c r="P329" i="2"/>
  <c r="P363" i="2"/>
  <c r="P362" i="2" s="1"/>
  <c r="AY51" i="1"/>
  <c r="W29" i="1"/>
  <c r="F32" i="2"/>
  <c r="BD52" i="1" s="1"/>
  <c r="BD51" i="1" s="1"/>
  <c r="W30" i="1" s="1"/>
  <c r="P185" i="2"/>
  <c r="BK185" i="2"/>
  <c r="J185" i="2" s="1"/>
  <c r="J56" i="2" s="1"/>
  <c r="J363" i="2"/>
  <c r="J69" i="2" s="1"/>
  <c r="BK362" i="2"/>
  <c r="J362" i="2" s="1"/>
  <c r="J68" i="2" s="1"/>
  <c r="F29" i="2"/>
  <c r="BA52" i="1" s="1"/>
  <c r="BA51" i="1" s="1"/>
  <c r="P124" i="2"/>
  <c r="P89" i="2" s="1"/>
  <c r="R329" i="2"/>
  <c r="J90" i="2"/>
  <c r="J54" i="2" s="1"/>
  <c r="F28" i="2"/>
  <c r="AZ52" i="1" s="1"/>
  <c r="AZ51" i="1" s="1"/>
  <c r="J28" i="2"/>
  <c r="AV52" i="1" s="1"/>
  <c r="AT52" i="1" s="1"/>
  <c r="T90" i="2"/>
  <c r="P264" i="2"/>
  <c r="BK264" i="2"/>
  <c r="P304" i="2"/>
  <c r="F48" i="2"/>
  <c r="F30" i="2"/>
  <c r="BB52" i="1" s="1"/>
  <c r="BB51" i="1" s="1"/>
  <c r="R124" i="2"/>
  <c r="T185" i="2"/>
  <c r="R248" i="2"/>
  <c r="T264" i="2"/>
  <c r="T323" i="2"/>
  <c r="R89" i="2" l="1"/>
  <c r="T89" i="2"/>
  <c r="R263" i="2"/>
  <c r="W26" i="1"/>
  <c r="AV51" i="1"/>
  <c r="AW51" i="1"/>
  <c r="AK27" i="1" s="1"/>
  <c r="W27" i="1"/>
  <c r="T263" i="2"/>
  <c r="T88" i="2" s="1"/>
  <c r="W28" i="1"/>
  <c r="AX51" i="1"/>
  <c r="P263" i="2"/>
  <c r="P88" i="2" s="1"/>
  <c r="AU52" i="1" s="1"/>
  <c r="AU51" i="1" s="1"/>
  <c r="BK89" i="2"/>
  <c r="J264" i="2"/>
  <c r="J60" i="2" s="1"/>
  <c r="BK263" i="2"/>
  <c r="J263" i="2" s="1"/>
  <c r="J59" i="2" s="1"/>
  <c r="R88" i="2" l="1"/>
  <c r="AT51" i="1"/>
  <c r="AK26" i="1"/>
  <c r="J89" i="2"/>
  <c r="J53" i="2" s="1"/>
  <c r="BK88" i="2"/>
  <c r="J88" i="2" s="1"/>
  <c r="J52" i="2" l="1"/>
  <c r="J25" i="2"/>
  <c r="AG52" i="1" l="1"/>
  <c r="J34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<sst xmlns="http://schemas.openxmlformats.org/spreadsheetml/2006/main" count="3643" uniqueCount="756">
  <si>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</si>
  <si>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</si>
  <si>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</si>
  <si>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</si>
  <si>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</si>
  <si>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</si>
  <si>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</si>
  <si>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{aca5b87d-65c0-4bd6-bd99-5e28b8bf6ecb}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</si>
  <si>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</si>
  <si>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</si>
  <si>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</si>
  <si>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</si>
  <si>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</si>
  <si>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</si>
  <si>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</si>
  <si>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</si>
  <si>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</si>
  <si>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170806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</si>
  <si>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</si>
  <si>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</si>
  <si>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Snížení energetické náročnosti</t>
  </si>
  <si>
    <t>KSO:</t>
  </si>
  <si>
    <t>CC-CZ:</t>
  </si>
  <si>
    <t>Místo:</t>
  </si>
  <si>
    <t>p.p.č. 2096/5, k.ú. Chomutov</t>
  </si>
  <si>
    <t>Datum:</t>
  </si>
  <si>
    <t>Zadavatel:</t>
  </si>
  <si>
    <t>IČ:</t>
  </si>
  <si>
    <t>RT STEEL s.r.o.</t>
  </si>
  <si>
    <t>DIČ:</t>
  </si>
  <si>
    <t>Uchazeč:</t>
  </si>
  <si>
    <t>Vyplň údaj</t>
  </si>
  <si>
    <t>Projektant:</t>
  </si>
  <si>
    <t>KAP ATELIER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</si>
  <si>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</si>
  <si>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</si>
  <si>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</si>
  <si>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</si>
  <si>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</si>
  <si>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</si>
  <si>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</si>
  <si>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</si>
  <si>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</si>
  <si>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</si>
  <si>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</si>
  <si>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</si>
  <si>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</si>
  <si>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</si>
  <si>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</si>
  <si>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</si>
  <si>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</si>
  <si>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</si>
  <si>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</si>
  <si>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</si>
  <si>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</si>
  <si>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</si>
  <si>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</si>
  <si>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</si>
  <si>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</si>
  <si>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</si>
  <si>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</si>
  <si>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</si>
  <si>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</si>
  <si>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</si>
  <si>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</si>
  <si>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</si>
  <si>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</si>
  <si>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</si>
  <si>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</si>
  <si>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</si>
  <si>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</si>
  <si>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</si>
  <si>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</si>
  <si>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</si>
  <si>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</si>
  <si>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</si>
  <si>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</si>
  <si>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</si>
  <si>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</si>
  <si>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</si>
  <si>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</si>
  <si>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</si>
  <si>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</si>
  <si>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</si>
  <si>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</si>
  <si>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</si>
  <si>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</si>
  <si>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</si>
  <si>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</si>
  <si>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</si>
  <si>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</si>
  <si>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</si>
  <si>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</si>
  <si>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</si>
  <si>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</si>
  <si>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</si>
  <si>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</si>
  <si>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</si>
  <si>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</si>
  <si>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</si>
  <si>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</si>
  <si>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</si>
  <si>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</si>
  <si>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</si>
  <si>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</si>
  <si>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</si>
  <si>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</si>
  <si>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</si>
  <si>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</si>
  <si>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</si>
  <si>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</si>
  <si>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</si>
  <si>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</si>
  <si>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</si>
  <si>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</si>
  <si>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</si>
  <si>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</si>
  <si>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</si>
  <si>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</si>
  <si>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</si>
  <si>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</si>
  <si>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</si>
  <si>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</si>
  <si>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</si>
  <si>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</si>
  <si>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</si>
  <si>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</si>
  <si>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312272312</t>
  </si>
  <si>
    <t>Zdivo z pórobetonových přesných tvárnic [YTONG] výplňové z tvárnic hladkých jakékoli pevnosti na tenké maltové lože, tloušťka zdiva 300 mm, objemová hmotnost 400 kg/m3</t>
  </si>
  <si>
    <t>m3</t>
  </si>
  <si>
    <t>CS ÚRS 2017 01</t>
  </si>
  <si>
    <t>4</t>
  </si>
  <si>
    <t>-1134266298</t>
  </si>
  <si>
    <t>VV</t>
  </si>
  <si>
    <t>(6,26+4,26)*1,2*0,3</t>
  </si>
  <si>
    <t>Součet</t>
  </si>
  <si>
    <t>342151113</t>
  </si>
  <si>
    <t>Montáž opláštění stěn ocelové konstrukce ze sendvičových panelů šroubovaných, výšky budovy přes 12 do 24 m</t>
  </si>
  <si>
    <t>m2</t>
  </si>
  <si>
    <t>-1194248436</t>
  </si>
  <si>
    <t>Pohled západní:</t>
  </si>
  <si>
    <t>84,862*10,26</t>
  </si>
  <si>
    <t>-5,12*3,95          "odpočet vrat"</t>
  </si>
  <si>
    <t>-72,0*1,5             "odpočet prosvětlovacího pásu"</t>
  </si>
  <si>
    <t>Mezisoučet</t>
  </si>
  <si>
    <t>Pohled východní:</t>
  </si>
  <si>
    <t>-1,0*0,8      "odpočet dveří"</t>
  </si>
  <si>
    <t>-70,0*1,5    "odpočet prosvětlovacího pásu"</t>
  </si>
  <si>
    <t>Pohled jižní:</t>
  </si>
  <si>
    <t>24,762*10,26+((24,762*2,5)/2)</t>
  </si>
  <si>
    <t>Pohled severní:</t>
  </si>
  <si>
    <t>-3,68*2,46         "odpočet vrat"</t>
  </si>
  <si>
    <t>M</t>
  </si>
  <si>
    <t>283PC.01</t>
  </si>
  <si>
    <t>sendvičový panel s izolací PUR v tl. 60mm z vnitřní strany pozink plechem tl.0,5mm, vnější strana polyesterový povlak RAL 9012 a RAL 5012 vč. příslušenství a spojovacích prvků</t>
  </si>
  <si>
    <t>8</t>
  </si>
  <si>
    <t>71274679</t>
  </si>
  <si>
    <t>2068,313*1,05 'Přepočtené koeficientem množství</t>
  </si>
  <si>
    <t>3421511R.01</t>
  </si>
  <si>
    <t xml:space="preserve">Doplnění opláštění v místě rušených oken dle stávající skladby vč. případných paždíků </t>
  </si>
  <si>
    <t>1019841726</t>
  </si>
  <si>
    <t>4,05*4,5+72,0*1,5</t>
  </si>
  <si>
    <t>4,05*4,5+60,0*1,5+4,0*2,85+11,12*3,95</t>
  </si>
  <si>
    <t>-1,0*0,8     "odpočet dveří"</t>
  </si>
  <si>
    <t>6</t>
  </si>
  <si>
    <t>Úpravy povrchů, podlahy a osazování výplní</t>
  </si>
  <si>
    <t>5</t>
  </si>
  <si>
    <t>622111121</t>
  </si>
  <si>
    <t>Vyspravení povrchu neomítaných vnějších ploch betonových nebo železobetonových konstrukcí s rozetřením vysprávky do ztracena maltou cementovou lokálně v rozsahu vyspravované plochy do 30 % z celkové plochy stěn</t>
  </si>
  <si>
    <t>766173915</t>
  </si>
  <si>
    <t>Zděný sokl:</t>
  </si>
  <si>
    <t>(84,72+24,5)*2*0,95</t>
  </si>
  <si>
    <t>-(1,0+1,0+3,68+5,12)*0,95          "odpočet otvorů"</t>
  </si>
  <si>
    <t>622131121</t>
  </si>
  <si>
    <t>Podkladní a spojovací vrstva vnějších omítaných ploch penetrace akrylát-silikonová nanášená ručně stěn</t>
  </si>
  <si>
    <t>2040314935</t>
  </si>
  <si>
    <t>Sokl:</t>
  </si>
  <si>
    <t>(84,72+24,5)*2*1,2</t>
  </si>
  <si>
    <t>-(1,0+1,0+3,68+5,12)*1,2          "odpočet otvorů"</t>
  </si>
  <si>
    <t>7</t>
  </si>
  <si>
    <t>622135011</t>
  </si>
  <si>
    <t>Vyrovnání nerovností podkladu vnějších omítaných ploch tmelem, tloušťky do 2 mm stěn</t>
  </si>
  <si>
    <t>2088542897</t>
  </si>
  <si>
    <t>249,168        "výpočet v pol.č. 622131121"</t>
  </si>
  <si>
    <t>622135095</t>
  </si>
  <si>
    <t>Vyrovnání nerovností podkladu vnějších omítaných ploch tmelem, tloušťky do 2 mm Příplatek k ceně za každý další 1 mm tloušťky podkladní vrstvy přes 2 mm tmelem stěn</t>
  </si>
  <si>
    <t>1667327133</t>
  </si>
  <si>
    <t>249,168*2</t>
  </si>
  <si>
    <t>9</t>
  </si>
  <si>
    <t>622142001</t>
  </si>
  <si>
    <t>Potažení vnějších ploch pletivem v ploše nebo pruzích, na plném podkladu sklovláknitým vtlačením do tmelu stěn</t>
  </si>
  <si>
    <t>439997859</t>
  </si>
  <si>
    <t>P</t>
  </si>
  <si>
    <t>Poznámka k položce:
Nezateplený sokl na jížní straně pod kótou -0,300</t>
  </si>
  <si>
    <t>24,5*0,6</t>
  </si>
  <si>
    <t>10</t>
  </si>
  <si>
    <t>622211021</t>
  </si>
  <si>
    <t>Montáž kontaktního zateplení z polystyrenových desek nebo z kombinovaných desek na vnější stěny, tloušťky desek přes 80 do 120 mm</t>
  </si>
  <si>
    <t>1716753843</t>
  </si>
  <si>
    <t>Sokl XPS:</t>
  </si>
  <si>
    <t>(84,72+24,7)*2*0,25</t>
  </si>
  <si>
    <t>-(1,0+1,0+3,68+5,12)*0,25          "odpočet otvorů"</t>
  </si>
  <si>
    <t>Sokl EPS:</t>
  </si>
  <si>
    <t>(84,72+24,7)*2*0,95</t>
  </si>
  <si>
    <t>11</t>
  </si>
  <si>
    <t>283759500</t>
  </si>
  <si>
    <t>deska fasádní polystyrénová EPS 100 F 1000 x 500 x 100 mm</t>
  </si>
  <si>
    <t>-1785894272</t>
  </si>
  <si>
    <t>197,638*1,02 'Přepočtené koeficientem množství</t>
  </si>
  <si>
    <t>12</t>
  </si>
  <si>
    <t>283764040</t>
  </si>
  <si>
    <t>deska z polystyrénu XPS, hrana rovná a strukturovaný povrch lambda 0,033 [W/mK] 1250 x 600 mm</t>
  </si>
  <si>
    <t>2014843759</t>
  </si>
  <si>
    <t>52,01*0,1</t>
  </si>
  <si>
    <t>5,201*1,02 'Přepočtené koeficientem množství</t>
  </si>
  <si>
    <t>13</t>
  </si>
  <si>
    <t>622252001</t>
  </si>
  <si>
    <t>Montáž lišt kontaktního zateplení zakládacích soklových připevněných hmoždinkami</t>
  </si>
  <si>
    <t>m</t>
  </si>
  <si>
    <t>-860528289</t>
  </si>
  <si>
    <t>(84,72+24,7)*2</t>
  </si>
  <si>
    <t>-(1,0+1,0+3,68+5,12)          "odpočet otvorů"</t>
  </si>
  <si>
    <t>14</t>
  </si>
  <si>
    <t>590516470</t>
  </si>
  <si>
    <t>lišta soklová Al s okapničkou, zakládací U 10 cm, 0,95/200 cm</t>
  </si>
  <si>
    <t>766041250</t>
  </si>
  <si>
    <t>208,04*1,05 'Přepočtené koeficientem množství</t>
  </si>
  <si>
    <t>622252002</t>
  </si>
  <si>
    <t>Montáž lišt kontaktního zateplení ostatních stěnových, dilatačních apod. lepených do tmelu</t>
  </si>
  <si>
    <t>-1770580401</t>
  </si>
  <si>
    <t>1,2*4</t>
  </si>
  <si>
    <t>16</t>
  </si>
  <si>
    <t>590514730</t>
  </si>
  <si>
    <t>lišta profil rohový Al s prolisem (standard) délka 2 m</t>
  </si>
  <si>
    <t>206679679</t>
  </si>
  <si>
    <t>4,8*1,05 'Přepočtené koeficientem množství</t>
  </si>
  <si>
    <t>17</t>
  </si>
  <si>
    <t>622511111</t>
  </si>
  <si>
    <t>Omítka tenkovrstvá akrylátová vnějších ploch probarvená, včetně penetrace podkladu mozaiková střednězrnná stěn</t>
  </si>
  <si>
    <t>-1388946298</t>
  </si>
  <si>
    <t>249,648         "výpočet v pol.č. 622211021"</t>
  </si>
  <si>
    <t>14,7                "výpočet v pol.č. 622142001"</t>
  </si>
  <si>
    <t>18</t>
  </si>
  <si>
    <t>646171114</t>
  </si>
  <si>
    <t>Montáž prosvětlovacích pásů stěn ocelových konstrukcí z ocelových rámů, s výplní polykarbonátovou deskou, plochy otvoru přes 15 m2</t>
  </si>
  <si>
    <t>1763258015</t>
  </si>
  <si>
    <t xml:space="preserve">72,0*1,5             </t>
  </si>
  <si>
    <t xml:space="preserve">70,0*1,5   </t>
  </si>
  <si>
    <t>19</t>
  </si>
  <si>
    <t>283PC.02</t>
  </si>
  <si>
    <t>prosvětlovací pás z polykarbonátové desky čiré do typových kovových okenních zasklívacích profilů vč. větracích křídel s elektrickým ovládáním otevírání z podlahy</t>
  </si>
  <si>
    <t>-1472753539</t>
  </si>
  <si>
    <t>Ostatní konstrukce a práce, bourání</t>
  </si>
  <si>
    <t>20</t>
  </si>
  <si>
    <t>941111121</t>
  </si>
  <si>
    <t>Montáž lešení řadového trubkového lehkého pracovního s podlahami s provozním zatížením tř. 3 do 200 kg/m2 šířky tř. W09 přes 0,9 do 1,2 m, výšky do 10 m</t>
  </si>
  <si>
    <t>757180407</t>
  </si>
  <si>
    <t>(1,2+84,982+1,2+24,762)*2*9,0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</si>
  <si>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</si>
  <si>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</si>
  <si>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49647034</t>
  </si>
  <si>
    <t>2018,592*30*2</t>
  </si>
  <si>
    <t>22</t>
  </si>
  <si>
    <t>941111821</t>
  </si>
  <si>
    <t>Demontáž lešení řadového trubkového lehkého pracovního s podlahami s provozním zatížením tř. 3 do 200 kg/m2 šířky tř. W09 přes 0,9 do 1,2 m, výšky do 10 m</t>
  </si>
  <si>
    <t>-388198547</t>
  </si>
  <si>
    <t>23</t>
  </si>
  <si>
    <t>945412112</t>
  </si>
  <si>
    <t>Teleskopická hydraulická montážní plošina na samohybném podvozku, s otočným košem výšky zdvihu do 21 m</t>
  </si>
  <si>
    <t>den</t>
  </si>
  <si>
    <t>175875231</t>
  </si>
  <si>
    <t>30,0</t>
  </si>
  <si>
    <t>24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</si>
  <si>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</si>
  <si>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</si>
  <si>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-884743578</t>
  </si>
  <si>
    <t>2015,0      "viz. půdorys"</t>
  </si>
  <si>
    <t>25</t>
  </si>
  <si>
    <t>966074114</t>
  </si>
  <si>
    <t>Demontáž prosvětlovacích pásů stěn ocelových konstrukcí z ocelových rámů, s výplní polykarbonátovou deskou, plochy otvoru přes 15 m2</t>
  </si>
  <si>
    <t>283979196</t>
  </si>
  <si>
    <t>4,05*4,5+72,0*3,0</t>
  </si>
  <si>
    <t>4,05*4,5+60,0*3,0+6,0*1,5</t>
  </si>
  <si>
    <t>26</t>
  </si>
  <si>
    <t>968072559</t>
  </si>
  <si>
    <t>Vybourání kovových rámů oken s křídly, dveřních zárubní, vrat, stěn, ostění nebo obkladů vrat, mimo posuvných a skládacích, plochy přes 5 m2</t>
  </si>
  <si>
    <t>-1783564151</t>
  </si>
  <si>
    <t>5,12*5,15         "ozn. D02"</t>
  </si>
  <si>
    <t>5,12*5,25*2    "ozn. D03"</t>
  </si>
  <si>
    <t>27</t>
  </si>
  <si>
    <t>973031824</t>
  </si>
  <si>
    <t>Vysekání výklenků nebo kapes ve zdivu z cihel na maltu vápennou nebo vápenocementovou kapes pro zavázání nových zdí, tl. do 300 mm</t>
  </si>
  <si>
    <t>-1867810723</t>
  </si>
  <si>
    <t>0,95*2</t>
  </si>
  <si>
    <t>28</t>
  </si>
  <si>
    <t>973048141</t>
  </si>
  <si>
    <t>Vysekání výklenků nebo kapes ve zdivu betonovém kapes pro zavázaní nových zdí a příček ve zdivu z betonu nebo z cihel na maltu cementovou, tl. do 300 mm</t>
  </si>
  <si>
    <t>-658466858</t>
  </si>
  <si>
    <t>0,25*2       "betonový sokl na kótu +0,25"</t>
  </si>
  <si>
    <t>29</t>
  </si>
  <si>
    <t>978015391</t>
  </si>
  <si>
    <t>Otlučení vápenných nebo vápenocementových omítek vnějších ploch s vyškrabáním spar a s očištěním zdiva stupně členitosti 1 a 2, v rozsahu přes 80 do 100 %</t>
  </si>
  <si>
    <t>-1165619645</t>
  </si>
  <si>
    <t>30</t>
  </si>
  <si>
    <t>985121121</t>
  </si>
  <si>
    <t>Tryskání degradovaného betonu stěn, rubu kleneb a podlah vodou pod tlakem do 300 barů</t>
  </si>
  <si>
    <t>1942258025</t>
  </si>
  <si>
    <t>Betonový sokl:</t>
  </si>
  <si>
    <t>Betonový sokl nezateplený na jižní straně:</t>
  </si>
  <si>
    <t>31</t>
  </si>
  <si>
    <t>985131111</t>
  </si>
  <si>
    <t>Očištění ploch stěn, rubu kleneb a podlah tlakovou vodou</t>
  </si>
  <si>
    <t>1858711801</t>
  </si>
  <si>
    <t>197,638         "výpočet v pol.č. 978015391"</t>
  </si>
  <si>
    <t>66,71              "výpočet v pol.č. 985121121"</t>
  </si>
  <si>
    <t>32</t>
  </si>
  <si>
    <t>985132111</t>
  </si>
  <si>
    <t>Očištění ploch líce kleneb a podhledů tlakovou vodou</t>
  </si>
  <si>
    <t>1987929970</t>
  </si>
  <si>
    <t>Poznámka k položce:
Střecha</t>
  </si>
  <si>
    <t>85,0*12,688*2</t>
  </si>
  <si>
    <t>-3,0*10,384*2*7    "odpočet světlíků"</t>
  </si>
  <si>
    <t>33</t>
  </si>
  <si>
    <t>985311111</t>
  </si>
  <si>
    <t>Reprofilace betonu sanačními maltami na cementové bázi ručně stěn, tloušťky do 10 mm</t>
  </si>
  <si>
    <t>-1768899423</t>
  </si>
  <si>
    <t>34</t>
  </si>
  <si>
    <t>985312111</t>
  </si>
  <si>
    <t>Stěrka k vyrovnání ploch reprofilovaného betonu stěn, tloušťky do 2 mm</t>
  </si>
  <si>
    <t>373439370</t>
  </si>
  <si>
    <t>35</t>
  </si>
  <si>
    <t>985324111</t>
  </si>
  <si>
    <t>Ochranný nátěr betonu na bázi silanu impregnační dvojnásobný (OS-A)</t>
  </si>
  <si>
    <t>37388578</t>
  </si>
  <si>
    <t>997</t>
  </si>
  <si>
    <t>Přesun sutě</t>
  </si>
  <si>
    <t>36</t>
  </si>
  <si>
    <t>997013114</t>
  </si>
  <si>
    <t>Vnitrostaveništní doprava suti a vybouraných hmot vodorovně do 50 m svisle s použitím mechanizace pro budovy a haly výšky přes 12 do 15 m</t>
  </si>
  <si>
    <t>t</t>
  </si>
  <si>
    <t>-1625529028</t>
  </si>
  <si>
    <t>37</t>
  </si>
  <si>
    <t>997013501</t>
  </si>
  <si>
    <t>Odvoz suti a vybouraných hmot na skládku nebo meziskládku se složením, na vzdálenost do 1 km</t>
  </si>
  <si>
    <t>1742489710</t>
  </si>
  <si>
    <t>38</t>
  </si>
  <si>
    <t>997013509</t>
  </si>
  <si>
    <t>Odvoz suti a vybouraných hmot na skládku nebo meziskládku se složením, na vzdálenost Příplatek k ceně za každý další i započatý 1 km přes 1 km</t>
  </si>
  <si>
    <t>-950286626</t>
  </si>
  <si>
    <t>60,67*9</t>
  </si>
  <si>
    <t>39</t>
  </si>
  <si>
    <t>997013814</t>
  </si>
  <si>
    <t>Poplatek za uložení stavebního odpadu na skládce (skládkovné) z izolačních materiálů</t>
  </si>
  <si>
    <t>1493445988</t>
  </si>
  <si>
    <t>1,762         "viz. pol.č. 713130831"</t>
  </si>
  <si>
    <t>40</t>
  </si>
  <si>
    <t>997013831</t>
  </si>
  <si>
    <t>Poplatek za uložení stavebního odpadu na skládce (skládkovné) směsného</t>
  </si>
  <si>
    <t>-1121954986</t>
  </si>
  <si>
    <t>60,67</t>
  </si>
  <si>
    <t>-1,762        "izolace"</t>
  </si>
  <si>
    <t>998</t>
  </si>
  <si>
    <t>Přesun hmot</t>
  </si>
  <si>
    <t>41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</si>
  <si>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</si>
  <si>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</si>
  <si>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-1592778918</t>
  </si>
  <si>
    <t>PSV</t>
  </si>
  <si>
    <t>Práce a dodávky PSV</t>
  </si>
  <si>
    <t>712</t>
  </si>
  <si>
    <t>Povlakové krytiny</t>
  </si>
  <si>
    <t>42</t>
  </si>
  <si>
    <t>712363313</t>
  </si>
  <si>
    <t>Povlakové krytiny střech plochých do 10 st. z tvarovaných poplastovaných lišt [VIPLANYL] pro mPVC, délka 2 m vnější koutová lišta rš 100 mm</t>
  </si>
  <si>
    <t>kus</t>
  </si>
  <si>
    <t>-2104599683</t>
  </si>
  <si>
    <t>Poznámka k položce:
rohy světlíků</t>
  </si>
  <si>
    <t>4*7</t>
  </si>
  <si>
    <t>43</t>
  </si>
  <si>
    <t>712363317</t>
  </si>
  <si>
    <t>Povlakové krytiny střech plochých do 10 st. z tvarovaných poplastovaných lišt [VIPLANYL] pro mPVC, délka 2 m okapnice rš 250 mm</t>
  </si>
  <si>
    <t>-228562875</t>
  </si>
  <si>
    <t>44</t>
  </si>
  <si>
    <t>712363318</t>
  </si>
  <si>
    <t>Povlakové krytiny střech plochých do 10 st. z tvarovaných poplastovaných lišt [VIPLANYL] pro mPVC, délka 2 m závětrná lišta rš 250 mm</t>
  </si>
  <si>
    <t>-1617507851</t>
  </si>
  <si>
    <t>45</t>
  </si>
  <si>
    <t>712363511</t>
  </si>
  <si>
    <t>Provedení povlakové krytiny střech plochých do 10 st. s mechanicky kotvenou izolací včetně položení fólie a horkovzdušného svaření tl. tepelné izolace přes 140 mm do 200 mm budovy výšky do 18 m, kotvené do trapézového plechu nebo do dřeva vnitřní plocha</t>
  </si>
  <si>
    <t>-200682166</t>
  </si>
  <si>
    <t>46</t>
  </si>
  <si>
    <t>1015101118</t>
  </si>
  <si>
    <t>HYDROIZOLACE HYDROIZOLAČNÍ FÓLIE DEKPLAN A ALKORPLAN FÓLIE KE KOTVENÍ ALKORPLAN s PES výz. šedá 2mm š.1,6m (24m2)</t>
  </si>
  <si>
    <t>-31911919</t>
  </si>
  <si>
    <t>1720,832*1,15 'Přepočtené koeficientem množství</t>
  </si>
  <si>
    <t>47</t>
  </si>
  <si>
    <t>712461701</t>
  </si>
  <si>
    <t>Provedení povlakové krytiny střech šikmých přes 10 st. do 30 st. fólií položenou volně s přilepením spojů</t>
  </si>
  <si>
    <t>-986868226</t>
  </si>
  <si>
    <t>1720,832      "výpočet v pol.č. 712363511"</t>
  </si>
  <si>
    <t>48</t>
  </si>
  <si>
    <t>283PC.03</t>
  </si>
  <si>
    <t>folie parotěsná 80 g/m2, min. 220 μm</t>
  </si>
  <si>
    <t>1111776714</t>
  </si>
  <si>
    <t>49</t>
  </si>
  <si>
    <t>998712203</t>
  </si>
  <si>
    <t>Přesun hmot pro povlakové krytiny stanovený procentní sazbou (%) z ceny vodorovná dopravní vzdálenost do 50 m v objektech výšky přes 12 do 24 m</t>
  </si>
  <si>
    <t>%</t>
  </si>
  <si>
    <t>494491855</t>
  </si>
  <si>
    <t>713</t>
  </si>
  <si>
    <t>Izolace tepelné</t>
  </si>
  <si>
    <t>50</t>
  </si>
  <si>
    <t>713130831</t>
  </si>
  <si>
    <t>Odstranění tepelné izolace běžných stavebních konstrukcí z rohoží, pásů, dílců, desek, bloků stěn a příček připevněných přibitím nebo nastřelením do 100 mm z vláknitých materiálů, tloušťka izolace</t>
  </si>
  <si>
    <t>22820663</t>
  </si>
  <si>
    <t>Poznámka k položce:
Předpoklad poškozené izolace - 60%</t>
  </si>
  <si>
    <t>2068,313*0,6       "výpočet v pol.č. 342151113"</t>
  </si>
  <si>
    <t>51</t>
  </si>
  <si>
    <t>713131151</t>
  </si>
  <si>
    <t>Montáž tepelné izolace stěn rohožemi, pásy, deskami, dílci, bloky (izolační materiál ve specifikaci) vložením jednovrstvě</t>
  </si>
  <si>
    <t>-976817801</t>
  </si>
  <si>
    <t>Poznámka k položce:
Doplnění chybějícího podkladu - předpoklad 60%</t>
  </si>
  <si>
    <t>1240,988  "výpočet v pol.č. 713130831"</t>
  </si>
  <si>
    <t>52</t>
  </si>
  <si>
    <t>631PC.04</t>
  </si>
  <si>
    <t>deska minerální izolační tl. 80 mm</t>
  </si>
  <si>
    <t>461027496</t>
  </si>
  <si>
    <t>1240,988*1,02 'Přepočtené koeficientem množství</t>
  </si>
  <si>
    <t>53</t>
  </si>
  <si>
    <t>713141151</t>
  </si>
  <si>
    <t>Montáž tepelné izolace střech plochých rohožemi, pásy, deskami, dílci, bloky (izolační materiál ve specifikaci) kladenými volně jednovrstvá</t>
  </si>
  <si>
    <t>1035116003</t>
  </si>
  <si>
    <t>Poznámka k položce:
4x vrstva (2x minerální vlny + 2x EPS)</t>
  </si>
  <si>
    <t>4 vrstvy izolace (2x minerální vlny + 2x EPS)</t>
  </si>
  <si>
    <t>1720,832*4      "výpočet v pol.č. 712363511"</t>
  </si>
  <si>
    <t>54</t>
  </si>
  <si>
    <t>283PC.05</t>
  </si>
  <si>
    <t>dodávka zateplení např. SG COMBI ROOF 30M v tloušťce 160mm</t>
  </si>
  <si>
    <t>-1098532333</t>
  </si>
  <si>
    <t>1720,832*1,02 'Přepočtené koeficientem množství</t>
  </si>
  <si>
    <t>55</t>
  </si>
  <si>
    <t>998713203</t>
  </si>
  <si>
    <t>Přesun hmot pro izolace tepelné stanovený procentní sazbou (%) z ceny vodorovná dopravní vzdálenost do 50 m v objektech výšky přes 12 do 24 m</t>
  </si>
  <si>
    <t>-209670613</t>
  </si>
  <si>
    <t>741</t>
  </si>
  <si>
    <t>Elektroinstalace - silnoproud</t>
  </si>
  <si>
    <t>56</t>
  </si>
  <si>
    <t>741R.02</t>
  </si>
  <si>
    <t>Demontáž a zpětná montáž hromosvodu vč. úchytů prodloužené o tl. zateplení, nátěr svodů a lišt RAL 9002</t>
  </si>
  <si>
    <t>kpl</t>
  </si>
  <si>
    <t>-1679881693</t>
  </si>
  <si>
    <t>762</t>
  </si>
  <si>
    <t>Konstrukce tesařské</t>
  </si>
  <si>
    <t>57</t>
  </si>
  <si>
    <t>762421037</t>
  </si>
  <si>
    <t>Obložení stropů nebo střešních podhledů z dřevoštěpkových desek [OSB] šroubovaných na pero a drážku broušených, tloušťky desky 25 mm</t>
  </si>
  <si>
    <t>-676606042</t>
  </si>
  <si>
    <t>Poznámka k položce:
Po obvodě střechy pro kotvení okapního plechu a závětrné lišty</t>
  </si>
  <si>
    <t>(12,688+85,0+12,688)*2*0,45</t>
  </si>
  <si>
    <t>58</t>
  </si>
  <si>
    <t>762431220</t>
  </si>
  <si>
    <t>Obložení stěn montáž deskami z dřevovláknitých hmot včetně tvarování a úpravy pro olištování spár dřevotřískovými nebo dřevoštěpkovými na sraz</t>
  </si>
  <si>
    <t>-2017433120</t>
  </si>
  <si>
    <t>59</t>
  </si>
  <si>
    <t>607115310</t>
  </si>
  <si>
    <t>deska dřevovláknitá tvrdá - HDF surová tl. 6 mm rozměr 2070 x 2800 mm</t>
  </si>
  <si>
    <t>-1925361130</t>
  </si>
  <si>
    <t>1240,988*1,04 'Přepočtené koeficientem množství</t>
  </si>
  <si>
    <t>60</t>
  </si>
  <si>
    <t>762495000</t>
  </si>
  <si>
    <t>Spojovací prostředky olištování spár, obložení stropů, střešních podhledů a stěn hřebíky, vruty</t>
  </si>
  <si>
    <t>549656627</t>
  </si>
  <si>
    <t>99,338+1240,988</t>
  </si>
  <si>
    <t>61</t>
  </si>
  <si>
    <t>998762203</t>
  </si>
  <si>
    <t>Přesun hmot pro konstrukce tesařské stanovený procentní sazbou (%) z ceny vodorovná dopravní vzdálenost do 50 m v objektech výšky přes 12 do 24 m</t>
  </si>
  <si>
    <t>1648429445</t>
  </si>
  <si>
    <t>764</t>
  </si>
  <si>
    <t>Konstrukce klempířské</t>
  </si>
  <si>
    <t>62</t>
  </si>
  <si>
    <t>764R.03</t>
  </si>
  <si>
    <t>Demontáž klempířských prvků vč. likvidace</t>
  </si>
  <si>
    <t>-370631156</t>
  </si>
  <si>
    <t>63</t>
  </si>
  <si>
    <t>764R.04</t>
  </si>
  <si>
    <t>Dodávka a montáž klempířských poplastovaných prvků  - viz. Technická zpráva, odstavec c.9.1</t>
  </si>
  <si>
    <t>1651441623</t>
  </si>
  <si>
    <t>64</t>
  </si>
  <si>
    <t>998764203</t>
  </si>
  <si>
    <t>Přesun hmot pro konstrukce klempířské stanovený procentní sazbou (%) z ceny vodorovná dopravní vzdálenost do 50 m v objektech výšky přes 12 do 24 m</t>
  </si>
  <si>
    <t>1655459233</t>
  </si>
  <si>
    <t>766</t>
  </si>
  <si>
    <t>Konstrukce truhlářské</t>
  </si>
  <si>
    <t>65</t>
  </si>
  <si>
    <t>766622135</t>
  </si>
  <si>
    <t>Montáž oken plastových včetně montáže rámu na polyuretanovou pěnu plochy přes 1 m2 otevíravých nebo sklápěcích do celostěnových panelů nebo ocelových rámů, výšky do 1,5 m</t>
  </si>
  <si>
    <t>1150767993</t>
  </si>
  <si>
    <t>1,0*1,0</t>
  </si>
  <si>
    <t>66</t>
  </si>
  <si>
    <t>611PC.05</t>
  </si>
  <si>
    <t>okno plastové jednokřídlé otvíravé a vyklápěcí 100 x 100 cm vč. kování a parapetu</t>
  </si>
  <si>
    <t>1495355706</t>
  </si>
  <si>
    <t>67</t>
  </si>
  <si>
    <t>998766203</t>
  </si>
  <si>
    <t>Přesun hmot pro konstrukce truhlářské stanovený procentní sazbou (%) z ceny vodorovná dopravní vzdálenost do 50 m v objektech výšky přes 12 do 24 m</t>
  </si>
  <si>
    <t>-1082917315</t>
  </si>
  <si>
    <t>767</t>
  </si>
  <si>
    <t>Konstrukce zámečnické</t>
  </si>
  <si>
    <t>68</t>
  </si>
  <si>
    <t>767311810</t>
  </si>
  <si>
    <t>Demontáž světlíků se zasklením</t>
  </si>
  <si>
    <t>1004855926</t>
  </si>
  <si>
    <t xml:space="preserve">3,0*10,384*2*7    </t>
  </si>
  <si>
    <t>69</t>
  </si>
  <si>
    <t>767415832</t>
  </si>
  <si>
    <t>Demontáž vnějšího obkladu skládaného pláště plechem tvarovaným výšky budovy přes 12 do 24 m, uchyceným šroubováním</t>
  </si>
  <si>
    <t>-133204382</t>
  </si>
  <si>
    <t>-72,0*3,0-4,05*4,5             "odpočet prosvětlovacího pásu"</t>
  </si>
  <si>
    <t>-6,0*1,5-64,0*3,0-4,05*4,5-4,0*2,85-11,12*3,95    "odpočet prosvětlovacího pásu"</t>
  </si>
  <si>
    <t>70</t>
  </si>
  <si>
    <t>767651805</t>
  </si>
  <si>
    <t>Demontáž vratových zárubní odřezáním od upevnění, plochy vrat přes 10 m2</t>
  </si>
  <si>
    <t>783307546</t>
  </si>
  <si>
    <t>3,0    "ozn. D02 a 2xD03"</t>
  </si>
  <si>
    <t>71</t>
  </si>
  <si>
    <t>767R.05</t>
  </si>
  <si>
    <t>Zateplení stávajících dveří 3,68x3,66mm ozn. D01 deskami z minerálních vláken tl.100mm+nové opláštění pozink.plechem tl.0,7mm vč. nového nátěru v RAL 5012 a těsnění</t>
  </si>
  <si>
    <t>460360226</t>
  </si>
  <si>
    <t>72</t>
  </si>
  <si>
    <t>767R.06</t>
  </si>
  <si>
    <t>Dodávka a montáž rolovacích zateplených vrat 5,12x5,15m ozn. D02 s ocelovými lamelami vč. elektrického pohonu na dálkové a ruční ovládání, RAL 5012</t>
  </si>
  <si>
    <t>-885952663</t>
  </si>
  <si>
    <t>73</t>
  </si>
  <si>
    <t>767R.07</t>
  </si>
  <si>
    <t>Dodávka a montáž dveří 1,0x2,0m ozn. D04 zateplených vč. zárubně, kování, samozavírače a pomocné ocelové konstrukce z tenkostěnných profilů, RAL 9002</t>
  </si>
  <si>
    <t>-1424056393</t>
  </si>
  <si>
    <t>74</t>
  </si>
  <si>
    <t>767R.08</t>
  </si>
  <si>
    <t>Dodávka a montáž světlíků s hliníkovou konstrukcí, výplní z polykarbonátových komůrkových desek a systémové obruby světlíku zateplené PUR pěnou</t>
  </si>
  <si>
    <t>549771358</t>
  </si>
  <si>
    <t>75</t>
  </si>
  <si>
    <t>767R.09</t>
  </si>
  <si>
    <t>Demontáž a zpětná montáž žebříku s košem vč. překotvení o zateplení a nátěru</t>
  </si>
  <si>
    <t>2086314963</t>
  </si>
  <si>
    <t>76</t>
  </si>
  <si>
    <t>998767203</t>
  </si>
  <si>
    <t>Přesun hmot pro zámečnické konstrukce stanovený procentní sazbou (%) z ceny vodorovná dopravní vzdálenost do 50 m v objektech výšky přes 12 do 24 m</t>
  </si>
  <si>
    <t>-76787879</t>
  </si>
  <si>
    <t>783</t>
  </si>
  <si>
    <t>Dokončovací práce - nátěry</t>
  </si>
  <si>
    <t>77</t>
  </si>
  <si>
    <t>783R.10</t>
  </si>
  <si>
    <t>2x nátěr drobných kovových prvků fasády - např. dvířka elektro domovní skříně apod. vč. zbavení rzi</t>
  </si>
  <si>
    <t>812409021</t>
  </si>
  <si>
    <t>VRN</t>
  </si>
  <si>
    <t>Vedlejší rozpočtové náklady</t>
  </si>
  <si>
    <t>VRN1</t>
  </si>
  <si>
    <t>Průzkumné, geodetické a projektové práce</t>
  </si>
  <si>
    <t>78</t>
  </si>
  <si>
    <t>012002000</t>
  </si>
  <si>
    <t>Geodetické práce</t>
  </si>
  <si>
    <t>Kč</t>
  </si>
  <si>
    <t>1024</t>
  </si>
  <si>
    <t>-1959850647</t>
  </si>
  <si>
    <t>79</t>
  </si>
  <si>
    <t>013254R.11</t>
  </si>
  <si>
    <t>Kladečský plán sendvičových panelů</t>
  </si>
  <si>
    <t>1399640337</t>
  </si>
  <si>
    <t>VRN3</t>
  </si>
  <si>
    <t>Zařízení staveniště</t>
  </si>
  <si>
    <t>80</t>
  </si>
  <si>
    <t>030001000</t>
  </si>
  <si>
    <t>1204713315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</si>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</sst>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5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5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4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14" fontId="2" fillId="5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AN9" sqref="AN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35" t="s">
        <v>8</v>
      </c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22" t="s">
        <v>17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9"/>
      <c r="AQ5" s="31"/>
      <c r="BE5" s="320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24" t="s">
        <v>20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9"/>
      <c r="AQ6" s="31"/>
      <c r="BE6" s="321"/>
      <c r="BS6" s="24" t="s">
        <v>9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5</v>
      </c>
      <c r="AO7" s="29"/>
      <c r="AP7" s="29"/>
      <c r="AQ7" s="31"/>
      <c r="BE7" s="321"/>
      <c r="BS7" s="24" t="s">
        <v>9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66">
        <v>42943</v>
      </c>
      <c r="AO8" s="29"/>
      <c r="AP8" s="29"/>
      <c r="AQ8" s="31"/>
      <c r="BE8" s="321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21"/>
      <c r="BS9" s="24" t="s">
        <v>9</v>
      </c>
    </row>
    <row r="10" spans="1:74" ht="14.45" customHeight="1">
      <c r="B10" s="28"/>
      <c r="C10" s="29"/>
      <c r="D10" s="37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27</v>
      </c>
      <c r="AL10" s="29"/>
      <c r="AM10" s="29"/>
      <c r="AN10" s="35" t="s">
        <v>5</v>
      </c>
      <c r="AO10" s="29"/>
      <c r="AP10" s="29"/>
      <c r="AQ10" s="31"/>
      <c r="BE10" s="321"/>
      <c r="BS10" s="24" t="s">
        <v>9</v>
      </c>
    </row>
    <row r="11" spans="1:74" ht="18.399999999999999" customHeight="1">
      <c r="B11" s="28"/>
      <c r="C11" s="29"/>
      <c r="D11" s="29"/>
      <c r="E11" s="35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29</v>
      </c>
      <c r="AL11" s="29"/>
      <c r="AM11" s="29"/>
      <c r="AN11" s="35" t="s">
        <v>5</v>
      </c>
      <c r="AO11" s="29"/>
      <c r="AP11" s="29"/>
      <c r="AQ11" s="31"/>
      <c r="BE11" s="321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21"/>
      <c r="BS12" s="24" t="s">
        <v>9</v>
      </c>
    </row>
    <row r="13" spans="1:74" ht="14.45" customHeight="1">
      <c r="B13" s="28"/>
      <c r="C13" s="29"/>
      <c r="D13" s="37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27</v>
      </c>
      <c r="AL13" s="29"/>
      <c r="AM13" s="29"/>
      <c r="AN13" s="38" t="s">
        <v>31</v>
      </c>
      <c r="AO13" s="29"/>
      <c r="AP13" s="29"/>
      <c r="AQ13" s="31"/>
      <c r="BE13" s="321"/>
      <c r="BS13" s="24" t="s">
        <v>9</v>
      </c>
    </row>
    <row r="14" spans="1:74" ht="15">
      <c r="B14" s="28"/>
      <c r="C14" s="29"/>
      <c r="D14" s="29"/>
      <c r="E14" s="325" t="s">
        <v>31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7" t="s">
        <v>29</v>
      </c>
      <c r="AL14" s="29"/>
      <c r="AM14" s="29"/>
      <c r="AN14" s="38" t="s">
        <v>31</v>
      </c>
      <c r="AO14" s="29"/>
      <c r="AP14" s="29"/>
      <c r="AQ14" s="31"/>
      <c r="BE14" s="321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21"/>
      <c r="BS15" s="24" t="s">
        <v>6</v>
      </c>
    </row>
    <row r="16" spans="1:74" ht="14.45" customHeight="1">
      <c r="B16" s="28"/>
      <c r="C16" s="29"/>
      <c r="D16" s="37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27</v>
      </c>
      <c r="AL16" s="29"/>
      <c r="AM16" s="29"/>
      <c r="AN16" s="35" t="s">
        <v>5</v>
      </c>
      <c r="AO16" s="29"/>
      <c r="AP16" s="29"/>
      <c r="AQ16" s="31"/>
      <c r="BE16" s="321"/>
      <c r="BS16" s="24" t="s">
        <v>6</v>
      </c>
    </row>
    <row r="17" spans="2:71" ht="18.399999999999999" customHeight="1">
      <c r="B17" s="28"/>
      <c r="C17" s="29"/>
      <c r="D17" s="29"/>
      <c r="E17" s="35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29</v>
      </c>
      <c r="AL17" s="29"/>
      <c r="AM17" s="29"/>
      <c r="AN17" s="35" t="s">
        <v>5</v>
      </c>
      <c r="AO17" s="29"/>
      <c r="AP17" s="29"/>
      <c r="AQ17" s="31"/>
      <c r="BE17" s="321"/>
      <c r="BS17" s="24" t="s">
        <v>34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21"/>
      <c r="BS18" s="24" t="s">
        <v>9</v>
      </c>
    </row>
    <row r="19" spans="2:71" ht="14.45" customHeight="1">
      <c r="B19" s="28"/>
      <c r="C19" s="29"/>
      <c r="D19" s="37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21"/>
      <c r="BS19" s="24" t="s">
        <v>9</v>
      </c>
    </row>
    <row r="20" spans="2:71" ht="22.5" customHeight="1">
      <c r="B20" s="28"/>
      <c r="C20" s="29"/>
      <c r="D20" s="29"/>
      <c r="E20" s="327" t="s">
        <v>5</v>
      </c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7"/>
      <c r="Q20" s="327"/>
      <c r="R20" s="327"/>
      <c r="S20" s="327"/>
      <c r="T20" s="327"/>
      <c r="U20" s="327"/>
      <c r="V20" s="327"/>
      <c r="W20" s="327"/>
      <c r="X20" s="327"/>
      <c r="Y20" s="327"/>
      <c r="Z20" s="327"/>
      <c r="AA20" s="327"/>
      <c r="AB20" s="327"/>
      <c r="AC20" s="327"/>
      <c r="AD20" s="327"/>
      <c r="AE20" s="327"/>
      <c r="AF20" s="327"/>
      <c r="AG20" s="327"/>
      <c r="AH20" s="327"/>
      <c r="AI20" s="327"/>
      <c r="AJ20" s="327"/>
      <c r="AK20" s="327"/>
      <c r="AL20" s="327"/>
      <c r="AM20" s="327"/>
      <c r="AN20" s="327"/>
      <c r="AO20" s="29"/>
      <c r="AP20" s="29"/>
      <c r="AQ20" s="31"/>
      <c r="BE20" s="321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21"/>
    </row>
    <row r="22" spans="2:71" ht="6.95" customHeight="1">
      <c r="B22" s="28"/>
      <c r="C22" s="2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9"/>
      <c r="AQ22" s="31"/>
      <c r="BE22" s="321"/>
    </row>
    <row r="23" spans="2:71" s="1" customFormat="1" ht="25.9" customHeight="1">
      <c r="B23" s="40"/>
      <c r="C23" s="41"/>
      <c r="D23" s="42" t="s">
        <v>36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8">
        <f>ROUND(AG51,2)</f>
        <v>0</v>
      </c>
      <c r="AL23" s="329"/>
      <c r="AM23" s="329"/>
      <c r="AN23" s="329"/>
      <c r="AO23" s="329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0" t="s">
        <v>37</v>
      </c>
      <c r="M25" s="330"/>
      <c r="N25" s="330"/>
      <c r="O25" s="330"/>
      <c r="P25" s="41"/>
      <c r="Q25" s="41"/>
      <c r="R25" s="41"/>
      <c r="S25" s="41"/>
      <c r="T25" s="41"/>
      <c r="U25" s="41"/>
      <c r="V25" s="41"/>
      <c r="W25" s="330" t="s">
        <v>38</v>
      </c>
      <c r="X25" s="330"/>
      <c r="Y25" s="330"/>
      <c r="Z25" s="330"/>
      <c r="AA25" s="330"/>
      <c r="AB25" s="330"/>
      <c r="AC25" s="330"/>
      <c r="AD25" s="330"/>
      <c r="AE25" s="330"/>
      <c r="AF25" s="41"/>
      <c r="AG25" s="41"/>
      <c r="AH25" s="41"/>
      <c r="AI25" s="41"/>
      <c r="AJ25" s="41"/>
      <c r="AK25" s="330" t="s">
        <v>39</v>
      </c>
      <c r="AL25" s="330"/>
      <c r="AM25" s="330"/>
      <c r="AN25" s="330"/>
      <c r="AO25" s="330"/>
      <c r="AP25" s="41"/>
      <c r="AQ25" s="44"/>
      <c r="BE25" s="321"/>
    </row>
    <row r="26" spans="2:71" s="2" customFormat="1" ht="14.45" customHeight="1">
      <c r="B26" s="46"/>
      <c r="C26" s="47"/>
      <c r="D26" s="48" t="s">
        <v>40</v>
      </c>
      <c r="E26" s="47"/>
      <c r="F26" s="48" t="s">
        <v>41</v>
      </c>
      <c r="G26" s="47"/>
      <c r="H26" s="47"/>
      <c r="I26" s="47"/>
      <c r="J26" s="47"/>
      <c r="K26" s="47"/>
      <c r="L26" s="319">
        <v>0.21</v>
      </c>
      <c r="M26" s="318"/>
      <c r="N26" s="318"/>
      <c r="O26" s="318"/>
      <c r="P26" s="47"/>
      <c r="Q26" s="47"/>
      <c r="R26" s="47"/>
      <c r="S26" s="47"/>
      <c r="T26" s="47"/>
      <c r="U26" s="47"/>
      <c r="V26" s="47"/>
      <c r="W26" s="317">
        <f>ROUND(AZ51,2)</f>
        <v>0</v>
      </c>
      <c r="X26" s="318"/>
      <c r="Y26" s="318"/>
      <c r="Z26" s="318"/>
      <c r="AA26" s="318"/>
      <c r="AB26" s="318"/>
      <c r="AC26" s="318"/>
      <c r="AD26" s="318"/>
      <c r="AE26" s="318"/>
      <c r="AF26" s="47"/>
      <c r="AG26" s="47"/>
      <c r="AH26" s="47"/>
      <c r="AI26" s="47"/>
      <c r="AJ26" s="47"/>
      <c r="AK26" s="317">
        <f>ROUND(AV51,2)</f>
        <v>0</v>
      </c>
      <c r="AL26" s="318"/>
      <c r="AM26" s="318"/>
      <c r="AN26" s="318"/>
      <c r="AO26" s="318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42</v>
      </c>
      <c r="G27" s="47"/>
      <c r="H27" s="47"/>
      <c r="I27" s="47"/>
      <c r="J27" s="47"/>
      <c r="K27" s="47"/>
      <c r="L27" s="319">
        <v>0.15</v>
      </c>
      <c r="M27" s="318"/>
      <c r="N27" s="318"/>
      <c r="O27" s="318"/>
      <c r="P27" s="47"/>
      <c r="Q27" s="47"/>
      <c r="R27" s="47"/>
      <c r="S27" s="47"/>
      <c r="T27" s="47"/>
      <c r="U27" s="47"/>
      <c r="V27" s="47"/>
      <c r="W27" s="317">
        <f>ROUND(BA51,2)</f>
        <v>0</v>
      </c>
      <c r="X27" s="318"/>
      <c r="Y27" s="318"/>
      <c r="Z27" s="318"/>
      <c r="AA27" s="318"/>
      <c r="AB27" s="318"/>
      <c r="AC27" s="318"/>
      <c r="AD27" s="318"/>
      <c r="AE27" s="318"/>
      <c r="AF27" s="47"/>
      <c r="AG27" s="47"/>
      <c r="AH27" s="47"/>
      <c r="AI27" s="47"/>
      <c r="AJ27" s="47"/>
      <c r="AK27" s="317">
        <f>ROUND(AW51,2)</f>
        <v>0</v>
      </c>
      <c r="AL27" s="318"/>
      <c r="AM27" s="318"/>
      <c r="AN27" s="318"/>
      <c r="AO27" s="318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43</v>
      </c>
      <c r="G28" s="47"/>
      <c r="H28" s="47"/>
      <c r="I28" s="47"/>
      <c r="J28" s="47"/>
      <c r="K28" s="47"/>
      <c r="L28" s="319">
        <v>0.21</v>
      </c>
      <c r="M28" s="318"/>
      <c r="N28" s="318"/>
      <c r="O28" s="318"/>
      <c r="P28" s="47"/>
      <c r="Q28" s="47"/>
      <c r="R28" s="47"/>
      <c r="S28" s="47"/>
      <c r="T28" s="47"/>
      <c r="U28" s="47"/>
      <c r="V28" s="47"/>
      <c r="W28" s="317">
        <f>ROUND(BB51,2)</f>
        <v>0</v>
      </c>
      <c r="X28" s="318"/>
      <c r="Y28" s="318"/>
      <c r="Z28" s="318"/>
      <c r="AA28" s="318"/>
      <c r="AB28" s="318"/>
      <c r="AC28" s="318"/>
      <c r="AD28" s="318"/>
      <c r="AE28" s="318"/>
      <c r="AF28" s="47"/>
      <c r="AG28" s="47"/>
      <c r="AH28" s="47"/>
      <c r="AI28" s="47"/>
      <c r="AJ28" s="47"/>
      <c r="AK28" s="317">
        <v>0</v>
      </c>
      <c r="AL28" s="318"/>
      <c r="AM28" s="318"/>
      <c r="AN28" s="318"/>
      <c r="AO28" s="318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44</v>
      </c>
      <c r="G29" s="47"/>
      <c r="H29" s="47"/>
      <c r="I29" s="47"/>
      <c r="J29" s="47"/>
      <c r="K29" s="47"/>
      <c r="L29" s="319">
        <v>0.15</v>
      </c>
      <c r="M29" s="318"/>
      <c r="N29" s="318"/>
      <c r="O29" s="318"/>
      <c r="P29" s="47"/>
      <c r="Q29" s="47"/>
      <c r="R29" s="47"/>
      <c r="S29" s="47"/>
      <c r="T29" s="47"/>
      <c r="U29" s="47"/>
      <c r="V29" s="47"/>
      <c r="W29" s="317">
        <f>ROUND(BC51,2)</f>
        <v>0</v>
      </c>
      <c r="X29" s="318"/>
      <c r="Y29" s="318"/>
      <c r="Z29" s="318"/>
      <c r="AA29" s="318"/>
      <c r="AB29" s="318"/>
      <c r="AC29" s="318"/>
      <c r="AD29" s="318"/>
      <c r="AE29" s="318"/>
      <c r="AF29" s="47"/>
      <c r="AG29" s="47"/>
      <c r="AH29" s="47"/>
      <c r="AI29" s="47"/>
      <c r="AJ29" s="47"/>
      <c r="AK29" s="317">
        <v>0</v>
      </c>
      <c r="AL29" s="318"/>
      <c r="AM29" s="318"/>
      <c r="AN29" s="318"/>
      <c r="AO29" s="318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45</v>
      </c>
      <c r="G30" s="47"/>
      <c r="H30" s="47"/>
      <c r="I30" s="47"/>
      <c r="J30" s="47"/>
      <c r="K30" s="47"/>
      <c r="L30" s="319">
        <v>0</v>
      </c>
      <c r="M30" s="318"/>
      <c r="N30" s="318"/>
      <c r="O30" s="318"/>
      <c r="P30" s="47"/>
      <c r="Q30" s="47"/>
      <c r="R30" s="47"/>
      <c r="S30" s="47"/>
      <c r="T30" s="47"/>
      <c r="U30" s="47"/>
      <c r="V30" s="47"/>
      <c r="W30" s="317">
        <f>ROUND(BD51,2)</f>
        <v>0</v>
      </c>
      <c r="X30" s="318"/>
      <c r="Y30" s="318"/>
      <c r="Z30" s="318"/>
      <c r="AA30" s="318"/>
      <c r="AB30" s="318"/>
      <c r="AC30" s="318"/>
      <c r="AD30" s="318"/>
      <c r="AE30" s="318"/>
      <c r="AF30" s="47"/>
      <c r="AG30" s="47"/>
      <c r="AH30" s="47"/>
      <c r="AI30" s="47"/>
      <c r="AJ30" s="47"/>
      <c r="AK30" s="317">
        <v>0</v>
      </c>
      <c r="AL30" s="318"/>
      <c r="AM30" s="318"/>
      <c r="AN30" s="318"/>
      <c r="AO30" s="318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46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47</v>
      </c>
      <c r="U32" s="52"/>
      <c r="V32" s="52"/>
      <c r="W32" s="52"/>
      <c r="X32" s="331" t="s">
        <v>48</v>
      </c>
      <c r="Y32" s="332"/>
      <c r="Z32" s="332"/>
      <c r="AA32" s="332"/>
      <c r="AB32" s="332"/>
      <c r="AC32" s="52"/>
      <c r="AD32" s="52"/>
      <c r="AE32" s="52"/>
      <c r="AF32" s="52"/>
      <c r="AG32" s="52"/>
      <c r="AH32" s="52"/>
      <c r="AI32" s="52"/>
      <c r="AJ32" s="52"/>
      <c r="AK32" s="333">
        <f>SUM(AK23:AK30)</f>
        <v>0</v>
      </c>
      <c r="AL32" s="332"/>
      <c r="AM32" s="332"/>
      <c r="AN32" s="332"/>
      <c r="AO32" s="334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49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170806</v>
      </c>
      <c r="AR41" s="61"/>
    </row>
    <row r="42" spans="2:56" s="4" customFormat="1" ht="36.950000000000003" customHeight="1">
      <c r="B42" s="63"/>
      <c r="C42" s="64" t="s">
        <v>19</v>
      </c>
      <c r="L42" s="342" t="str">
        <f>K6</f>
        <v>Snížení energetické náročnosti</v>
      </c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>p.p.č. 2096/5, k.ú. Chomutov</v>
      </c>
      <c r="AI44" s="62" t="s">
        <v>25</v>
      </c>
      <c r="AM44" s="344">
        <f>IF(AN8= "","",AN8)</f>
        <v>42943</v>
      </c>
      <c r="AN44" s="344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>RT STEEL s.r.o.</v>
      </c>
      <c r="AI46" s="62" t="s">
        <v>32</v>
      </c>
      <c r="AM46" s="345" t="str">
        <f>IF(E17="","",E17)</f>
        <v>KAP ATELIER s.r.o.</v>
      </c>
      <c r="AN46" s="345"/>
      <c r="AO46" s="345"/>
      <c r="AP46" s="345"/>
      <c r="AR46" s="40"/>
      <c r="AS46" s="346" t="s">
        <v>50</v>
      </c>
      <c r="AT46" s="34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48"/>
      <c r="AT47" s="34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48"/>
      <c r="AT48" s="34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0" s="1" customFormat="1" ht="29.25" customHeight="1">
      <c r="B49" s="40"/>
      <c r="C49" s="350" t="s">
        <v>51</v>
      </c>
      <c r="D49" s="351"/>
      <c r="E49" s="351"/>
      <c r="F49" s="351"/>
      <c r="G49" s="351"/>
      <c r="H49" s="70"/>
      <c r="I49" s="352" t="s">
        <v>52</v>
      </c>
      <c r="J49" s="351"/>
      <c r="K49" s="351"/>
      <c r="L49" s="351"/>
      <c r="M49" s="351"/>
      <c r="N49" s="351"/>
      <c r="O49" s="351"/>
      <c r="P49" s="351"/>
      <c r="Q49" s="351"/>
      <c r="R49" s="351"/>
      <c r="S49" s="351"/>
      <c r="T49" s="351"/>
      <c r="U49" s="351"/>
      <c r="V49" s="351"/>
      <c r="W49" s="351"/>
      <c r="X49" s="351"/>
      <c r="Y49" s="351"/>
      <c r="Z49" s="351"/>
      <c r="AA49" s="351"/>
      <c r="AB49" s="351"/>
      <c r="AC49" s="351"/>
      <c r="AD49" s="351"/>
      <c r="AE49" s="351"/>
      <c r="AF49" s="351"/>
      <c r="AG49" s="353" t="s">
        <v>53</v>
      </c>
      <c r="AH49" s="351"/>
      <c r="AI49" s="351"/>
      <c r="AJ49" s="351"/>
      <c r="AK49" s="351"/>
      <c r="AL49" s="351"/>
      <c r="AM49" s="351"/>
      <c r="AN49" s="352" t="s">
        <v>54</v>
      </c>
      <c r="AO49" s="351"/>
      <c r="AP49" s="351"/>
      <c r="AQ49" s="71" t="s">
        <v>55</v>
      </c>
      <c r="AR49" s="40"/>
      <c r="AS49" s="72" t="s">
        <v>56</v>
      </c>
      <c r="AT49" s="73" t="s">
        <v>57</v>
      </c>
      <c r="AU49" s="73" t="s">
        <v>58</v>
      </c>
      <c r="AV49" s="73" t="s">
        <v>59</v>
      </c>
      <c r="AW49" s="73" t="s">
        <v>60</v>
      </c>
      <c r="AX49" s="73" t="s">
        <v>61</v>
      </c>
      <c r="AY49" s="73" t="s">
        <v>62</v>
      </c>
      <c r="AZ49" s="73" t="s">
        <v>63</v>
      </c>
      <c r="BA49" s="73" t="s">
        <v>64</v>
      </c>
      <c r="BB49" s="73" t="s">
        <v>65</v>
      </c>
      <c r="BC49" s="73" t="s">
        <v>66</v>
      </c>
      <c r="BD49" s="74" t="s">
        <v>67</v>
      </c>
    </row>
    <row r="50" spans="1:90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0" s="4" customFormat="1" ht="32.450000000000003" customHeight="1">
      <c r="B51" s="63"/>
      <c r="C51" s="76" t="s">
        <v>68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40">
        <f>ROUND(AG52,2)</f>
        <v>0</v>
      </c>
      <c r="AH51" s="340"/>
      <c r="AI51" s="340"/>
      <c r="AJ51" s="340"/>
      <c r="AK51" s="340"/>
      <c r="AL51" s="340"/>
      <c r="AM51" s="340"/>
      <c r="AN51" s="341">
        <f>SUM(AG51,AT51)</f>
        <v>0</v>
      </c>
      <c r="AO51" s="341"/>
      <c r="AP51" s="341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69</v>
      </c>
      <c r="BT51" s="64" t="s">
        <v>70</v>
      </c>
      <c r="BV51" s="64" t="s">
        <v>71</v>
      </c>
      <c r="BW51" s="64" t="s">
        <v>7</v>
      </c>
      <c r="BX51" s="64" t="s">
        <v>72</v>
      </c>
      <c r="CL51" s="64" t="s">
        <v>5</v>
      </c>
    </row>
    <row r="52" spans="1:90" s="5" customFormat="1" ht="22.5" customHeight="1">
      <c r="A52" s="83" t="s">
        <v>73</v>
      </c>
      <c r="B52" s="84"/>
      <c r="C52" s="85"/>
      <c r="D52" s="339" t="s">
        <v>17</v>
      </c>
      <c r="E52" s="339"/>
      <c r="F52" s="339"/>
      <c r="G52" s="339"/>
      <c r="H52" s="339"/>
      <c r="I52" s="86"/>
      <c r="J52" s="339" t="s">
        <v>20</v>
      </c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39"/>
      <c r="Z52" s="339"/>
      <c r="AA52" s="339"/>
      <c r="AB52" s="339"/>
      <c r="AC52" s="339"/>
      <c r="AD52" s="339"/>
      <c r="AE52" s="339"/>
      <c r="AF52" s="339"/>
      <c r="AG52" s="337">
        <f>'170806 - Snížení energeti...'!J25</f>
        <v>0</v>
      </c>
      <c r="AH52" s="338"/>
      <c r="AI52" s="338"/>
      <c r="AJ52" s="338"/>
      <c r="AK52" s="338"/>
      <c r="AL52" s="338"/>
      <c r="AM52" s="338"/>
      <c r="AN52" s="337">
        <f>SUM(AG52,AT52)</f>
        <v>0</v>
      </c>
      <c r="AO52" s="338"/>
      <c r="AP52" s="338"/>
      <c r="AQ52" s="87" t="s">
        <v>74</v>
      </c>
      <c r="AR52" s="84"/>
      <c r="AS52" s="88">
        <v>0</v>
      </c>
      <c r="AT52" s="89">
        <f>ROUND(SUM(AV52:AW52),2)</f>
        <v>0</v>
      </c>
      <c r="AU52" s="90">
        <f>'170806 - Snížení energeti...'!P88</f>
        <v>0</v>
      </c>
      <c r="AV52" s="89">
        <f>'170806 - Snížení energeti...'!J28</f>
        <v>0</v>
      </c>
      <c r="AW52" s="89">
        <f>'170806 - Snížení energeti...'!J29</f>
        <v>0</v>
      </c>
      <c r="AX52" s="89">
        <f>'170806 - Snížení energeti...'!J30</f>
        <v>0</v>
      </c>
      <c r="AY52" s="89">
        <f>'170806 - Snížení energeti...'!J31</f>
        <v>0</v>
      </c>
      <c r="AZ52" s="89">
        <f>'170806 - Snížení energeti...'!F28</f>
        <v>0</v>
      </c>
      <c r="BA52" s="89">
        <f>'170806 - Snížení energeti...'!F29</f>
        <v>0</v>
      </c>
      <c r="BB52" s="89">
        <f>'170806 - Snížení energeti...'!F30</f>
        <v>0</v>
      </c>
      <c r="BC52" s="89">
        <f>'170806 - Snížení energeti...'!F31</f>
        <v>0</v>
      </c>
      <c r="BD52" s="91">
        <f>'170806 - Snížení energeti...'!F32</f>
        <v>0</v>
      </c>
      <c r="BT52" s="92" t="s">
        <v>75</v>
      </c>
      <c r="BU52" s="92" t="s">
        <v>76</v>
      </c>
      <c r="BV52" s="92" t="s">
        <v>71</v>
      </c>
      <c r="BW52" s="92" t="s">
        <v>7</v>
      </c>
      <c r="BX52" s="92" t="s">
        <v>72</v>
      </c>
      <c r="CL52" s="92" t="s">
        <v>5</v>
      </c>
    </row>
    <row r="53" spans="1:90" s="1" customFormat="1" ht="30" customHeight="1">
      <c r="B53" s="40"/>
      <c r="AR53" s="4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170806 - Snížení energeti...'!C2" display="/"/>
  </hyperlinks>
  <pageMargins left="0.59055118110236227" right="0.59055118110236227" top="0.59055118110236227" bottom="0.59055118110236227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68"/>
  <sheetViews>
    <sheetView showGridLines="0" workbookViewId="0">
      <pane ySplit="1" topLeftCell="A78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4"/>
      <c r="C1" s="94"/>
      <c r="D1" s="95" t="s">
        <v>1</v>
      </c>
      <c r="E1" s="94"/>
      <c r="F1" s="96" t="s">
        <v>77</v>
      </c>
      <c r="G1" s="354" t="s">
        <v>78</v>
      </c>
      <c r="H1" s="354"/>
      <c r="I1" s="97"/>
      <c r="J1" s="96" t="s">
        <v>79</v>
      </c>
      <c r="K1" s="95" t="s">
        <v>80</v>
      </c>
      <c r="L1" s="96" t="s">
        <v>81</v>
      </c>
      <c r="M1" s="96"/>
      <c r="N1" s="96"/>
      <c r="O1" s="96"/>
      <c r="P1" s="96"/>
      <c r="Q1" s="96"/>
      <c r="R1" s="96"/>
      <c r="S1" s="96"/>
      <c r="T1" s="9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35" t="s">
        <v>8</v>
      </c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24" t="s">
        <v>7</v>
      </c>
    </row>
    <row r="3" spans="1:70" ht="6.95" customHeight="1">
      <c r="B3" s="25"/>
      <c r="C3" s="26"/>
      <c r="D3" s="26"/>
      <c r="E3" s="26"/>
      <c r="F3" s="26"/>
      <c r="G3" s="26"/>
      <c r="H3" s="26"/>
      <c r="I3" s="98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83</v>
      </c>
      <c r="E4" s="29"/>
      <c r="F4" s="29"/>
      <c r="G4" s="29"/>
      <c r="H4" s="29"/>
      <c r="I4" s="99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99"/>
      <c r="J5" s="29"/>
      <c r="K5" s="31"/>
    </row>
    <row r="6" spans="1:70" s="1" customFormat="1" ht="15">
      <c r="B6" s="40"/>
      <c r="C6" s="41"/>
      <c r="D6" s="37" t="s">
        <v>19</v>
      </c>
      <c r="E6" s="41"/>
      <c r="F6" s="41"/>
      <c r="G6" s="41"/>
      <c r="H6" s="41"/>
      <c r="I6" s="100"/>
      <c r="J6" s="41"/>
      <c r="K6" s="44"/>
    </row>
    <row r="7" spans="1:70" s="1" customFormat="1" ht="36.950000000000003" customHeight="1">
      <c r="B7" s="40"/>
      <c r="C7" s="41"/>
      <c r="D7" s="41"/>
      <c r="E7" s="355" t="s">
        <v>20</v>
      </c>
      <c r="F7" s="356"/>
      <c r="G7" s="356"/>
      <c r="H7" s="356"/>
      <c r="I7" s="100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100"/>
      <c r="J8" s="41"/>
      <c r="K8" s="44"/>
    </row>
    <row r="9" spans="1:70" s="1" customFormat="1" ht="14.45" customHeight="1">
      <c r="B9" s="40"/>
      <c r="C9" s="41"/>
      <c r="D9" s="37" t="s">
        <v>21</v>
      </c>
      <c r="E9" s="41"/>
      <c r="F9" s="35" t="s">
        <v>5</v>
      </c>
      <c r="G9" s="41"/>
      <c r="H9" s="41"/>
      <c r="I9" s="101" t="s">
        <v>22</v>
      </c>
      <c r="J9" s="35" t="s">
        <v>5</v>
      </c>
      <c r="K9" s="44"/>
    </row>
    <row r="10" spans="1:70" s="1" customFormat="1" ht="14.45" customHeight="1">
      <c r="B10" s="40"/>
      <c r="C10" s="41"/>
      <c r="D10" s="37" t="s">
        <v>23</v>
      </c>
      <c r="E10" s="41"/>
      <c r="F10" s="35" t="s">
        <v>24</v>
      </c>
      <c r="G10" s="41"/>
      <c r="H10" s="41"/>
      <c r="I10" s="101" t="s">
        <v>25</v>
      </c>
      <c r="J10" s="102">
        <f>'Rekapitulace stavby'!AN8</f>
        <v>42943</v>
      </c>
      <c r="K10" s="44"/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00"/>
      <c r="J11" s="41"/>
      <c r="K11" s="44"/>
    </row>
    <row r="12" spans="1:70" s="1" customFormat="1" ht="14.45" customHeight="1">
      <c r="B12" s="40"/>
      <c r="C12" s="41"/>
      <c r="D12" s="37" t="s">
        <v>26</v>
      </c>
      <c r="E12" s="41"/>
      <c r="F12" s="41"/>
      <c r="G12" s="41"/>
      <c r="H12" s="41"/>
      <c r="I12" s="101" t="s">
        <v>27</v>
      </c>
      <c r="J12" s="35" t="s">
        <v>5</v>
      </c>
      <c r="K12" s="44"/>
    </row>
    <row r="13" spans="1:70" s="1" customFormat="1" ht="18" customHeight="1">
      <c r="B13" s="40"/>
      <c r="C13" s="41"/>
      <c r="D13" s="41"/>
      <c r="E13" s="35" t="s">
        <v>28</v>
      </c>
      <c r="F13" s="41"/>
      <c r="G13" s="41"/>
      <c r="H13" s="41"/>
      <c r="I13" s="101" t="s">
        <v>29</v>
      </c>
      <c r="J13" s="35" t="s">
        <v>5</v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00"/>
      <c r="J14" s="41"/>
      <c r="K14" s="44"/>
    </row>
    <row r="15" spans="1:70" s="1" customFormat="1" ht="14.45" customHeight="1">
      <c r="B15" s="40"/>
      <c r="C15" s="41"/>
      <c r="D15" s="37" t="s">
        <v>30</v>
      </c>
      <c r="E15" s="41"/>
      <c r="F15" s="41"/>
      <c r="G15" s="41"/>
      <c r="H15" s="41"/>
      <c r="I15" s="101" t="s">
        <v>27</v>
      </c>
      <c r="J15" s="35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5" t="str">
        <f>IF('Rekapitulace stavby'!E14="Vyplň údaj","",IF('Rekapitulace stavby'!E14="","",'Rekapitulace stavby'!E14))</f>
        <v/>
      </c>
      <c r="F16" s="41"/>
      <c r="G16" s="41"/>
      <c r="H16" s="41"/>
      <c r="I16" s="101" t="s">
        <v>29</v>
      </c>
      <c r="J16" s="35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00"/>
      <c r="J17" s="41"/>
      <c r="K17" s="44"/>
    </row>
    <row r="18" spans="2:11" s="1" customFormat="1" ht="14.45" customHeight="1">
      <c r="B18" s="40"/>
      <c r="C18" s="41"/>
      <c r="D18" s="37" t="s">
        <v>32</v>
      </c>
      <c r="E18" s="41"/>
      <c r="F18" s="41"/>
      <c r="G18" s="41"/>
      <c r="H18" s="41"/>
      <c r="I18" s="101" t="s">
        <v>27</v>
      </c>
      <c r="J18" s="35" t="s">
        <v>5</v>
      </c>
      <c r="K18" s="44"/>
    </row>
    <row r="19" spans="2:11" s="1" customFormat="1" ht="18" customHeight="1">
      <c r="B19" s="40"/>
      <c r="C19" s="41"/>
      <c r="D19" s="41"/>
      <c r="E19" s="35" t="s">
        <v>33</v>
      </c>
      <c r="F19" s="41"/>
      <c r="G19" s="41"/>
      <c r="H19" s="41"/>
      <c r="I19" s="101" t="s">
        <v>29</v>
      </c>
      <c r="J19" s="35" t="s">
        <v>5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00"/>
      <c r="J20" s="41"/>
      <c r="K20" s="44"/>
    </row>
    <row r="21" spans="2:11" s="1" customFormat="1" ht="14.45" customHeight="1">
      <c r="B21" s="40"/>
      <c r="C21" s="41"/>
      <c r="D21" s="37" t="s">
        <v>35</v>
      </c>
      <c r="E21" s="41"/>
      <c r="F21" s="41"/>
      <c r="G21" s="41"/>
      <c r="H21" s="41"/>
      <c r="I21" s="100"/>
      <c r="J21" s="41"/>
      <c r="K21" s="44"/>
    </row>
    <row r="22" spans="2:11" s="6" customFormat="1" ht="22.5" customHeight="1">
      <c r="B22" s="103"/>
      <c r="C22" s="104"/>
      <c r="D22" s="104"/>
      <c r="E22" s="327" t="s">
        <v>5</v>
      </c>
      <c r="F22" s="327"/>
      <c r="G22" s="327"/>
      <c r="H22" s="327"/>
      <c r="I22" s="105"/>
      <c r="J22" s="104"/>
      <c r="K22" s="106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00"/>
      <c r="J23" s="41"/>
      <c r="K23" s="44"/>
    </row>
    <row r="24" spans="2:11" s="1" customFormat="1" ht="6.95" customHeight="1">
      <c r="B24" s="40"/>
      <c r="C24" s="41"/>
      <c r="D24" s="67"/>
      <c r="E24" s="67"/>
      <c r="F24" s="67"/>
      <c r="G24" s="67"/>
      <c r="H24" s="67"/>
      <c r="I24" s="107"/>
      <c r="J24" s="67"/>
      <c r="K24" s="108"/>
    </row>
    <row r="25" spans="2:11" s="1" customFormat="1" ht="25.35" customHeight="1">
      <c r="B25" s="40"/>
      <c r="C25" s="41"/>
      <c r="D25" s="109" t="s">
        <v>36</v>
      </c>
      <c r="E25" s="41"/>
      <c r="F25" s="41"/>
      <c r="G25" s="41"/>
      <c r="H25" s="41"/>
      <c r="I25" s="100"/>
      <c r="J25" s="110">
        <f>ROUND(J88,2)</f>
        <v>0</v>
      </c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7"/>
      <c r="J26" s="67"/>
      <c r="K26" s="108"/>
    </row>
    <row r="27" spans="2:11" s="1" customFormat="1" ht="14.45" customHeight="1">
      <c r="B27" s="40"/>
      <c r="C27" s="41"/>
      <c r="D27" s="41"/>
      <c r="E27" s="41"/>
      <c r="F27" s="45" t="s">
        <v>38</v>
      </c>
      <c r="G27" s="41"/>
      <c r="H27" s="41"/>
      <c r="I27" s="111" t="s">
        <v>37</v>
      </c>
      <c r="J27" s="45" t="s">
        <v>39</v>
      </c>
      <c r="K27" s="44"/>
    </row>
    <row r="28" spans="2:11" s="1" customFormat="1" ht="14.45" customHeight="1">
      <c r="B28" s="40"/>
      <c r="C28" s="41"/>
      <c r="D28" s="48" t="s">
        <v>40</v>
      </c>
      <c r="E28" s="48" t="s">
        <v>41</v>
      </c>
      <c r="F28" s="112">
        <f>ROUND(SUM(BE88:BE367), 2)</f>
        <v>0</v>
      </c>
      <c r="G28" s="41"/>
      <c r="H28" s="41"/>
      <c r="I28" s="113">
        <v>0.21</v>
      </c>
      <c r="J28" s="112">
        <f>ROUND(ROUND((SUM(BE88:BE367)),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42</v>
      </c>
      <c r="F29" s="112">
        <f>ROUND(SUM(BF88:BF367), 2)</f>
        <v>0</v>
      </c>
      <c r="G29" s="41"/>
      <c r="H29" s="41"/>
      <c r="I29" s="113">
        <v>0.15</v>
      </c>
      <c r="J29" s="112">
        <f>ROUND(ROUND((SUM(BF88:BF367)),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43</v>
      </c>
      <c r="F30" s="112">
        <f>ROUND(SUM(BG88:BG367), 2)</f>
        <v>0</v>
      </c>
      <c r="G30" s="41"/>
      <c r="H30" s="41"/>
      <c r="I30" s="113">
        <v>0.21</v>
      </c>
      <c r="J30" s="112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44</v>
      </c>
      <c r="F31" s="112">
        <f>ROUND(SUM(BH88:BH367), 2)</f>
        <v>0</v>
      </c>
      <c r="G31" s="41"/>
      <c r="H31" s="41"/>
      <c r="I31" s="113">
        <v>0.15</v>
      </c>
      <c r="J31" s="112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2">
        <f>ROUND(SUM(BI88:BI367), 2)</f>
        <v>0</v>
      </c>
      <c r="G32" s="41"/>
      <c r="H32" s="41"/>
      <c r="I32" s="113">
        <v>0</v>
      </c>
      <c r="J32" s="112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00"/>
      <c r="J33" s="41"/>
      <c r="K33" s="44"/>
    </row>
    <row r="34" spans="2:11" s="1" customFormat="1" ht="25.35" customHeight="1">
      <c r="B34" s="40"/>
      <c r="C34" s="114"/>
      <c r="D34" s="115" t="s">
        <v>46</v>
      </c>
      <c r="E34" s="70"/>
      <c r="F34" s="70"/>
      <c r="G34" s="116" t="s">
        <v>47</v>
      </c>
      <c r="H34" s="117" t="s">
        <v>48</v>
      </c>
      <c r="I34" s="118"/>
      <c r="J34" s="119">
        <f>SUM(J25:J32)</f>
        <v>0</v>
      </c>
      <c r="K34" s="120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21"/>
      <c r="J35" s="56"/>
      <c r="K35" s="57"/>
    </row>
    <row r="39" spans="2:11" s="1" customFormat="1" ht="6.95" customHeight="1">
      <c r="B39" s="58"/>
      <c r="C39" s="59"/>
      <c r="D39" s="59"/>
      <c r="E39" s="59"/>
      <c r="F39" s="59"/>
      <c r="G39" s="59"/>
      <c r="H39" s="59"/>
      <c r="I39" s="122"/>
      <c r="J39" s="59"/>
      <c r="K39" s="123"/>
    </row>
    <row r="40" spans="2:11" s="1" customFormat="1" ht="36.950000000000003" customHeight="1">
      <c r="B40" s="40"/>
      <c r="C40" s="30" t="s">
        <v>84</v>
      </c>
      <c r="D40" s="41"/>
      <c r="E40" s="41"/>
      <c r="F40" s="41"/>
      <c r="G40" s="41"/>
      <c r="H40" s="41"/>
      <c r="I40" s="100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00"/>
      <c r="J41" s="41"/>
      <c r="K41" s="44"/>
    </row>
    <row r="42" spans="2:11" s="1" customFormat="1" ht="14.45" customHeight="1">
      <c r="B42" s="40"/>
      <c r="C42" s="37" t="s">
        <v>19</v>
      </c>
      <c r="D42" s="41"/>
      <c r="E42" s="41"/>
      <c r="F42" s="41"/>
      <c r="G42" s="41"/>
      <c r="H42" s="41"/>
      <c r="I42" s="100"/>
      <c r="J42" s="41"/>
      <c r="K42" s="44"/>
    </row>
    <row r="43" spans="2:11" s="1" customFormat="1" ht="23.25" customHeight="1">
      <c r="B43" s="40"/>
      <c r="C43" s="41"/>
      <c r="D43" s="41"/>
      <c r="E43" s="355" t="str">
        <f>E7</f>
        <v>Snížení energetické náročnosti</v>
      </c>
      <c r="F43" s="356"/>
      <c r="G43" s="356"/>
      <c r="H43" s="356"/>
      <c r="I43" s="100"/>
      <c r="J43" s="41"/>
      <c r="K43" s="44"/>
    </row>
    <row r="44" spans="2:11" s="1" customFormat="1" ht="6.95" customHeight="1">
      <c r="B44" s="40"/>
      <c r="C44" s="41"/>
      <c r="D44" s="41"/>
      <c r="E44" s="41"/>
      <c r="F44" s="41"/>
      <c r="G44" s="41"/>
      <c r="H44" s="41"/>
      <c r="I44" s="100"/>
      <c r="J44" s="41"/>
      <c r="K44" s="44"/>
    </row>
    <row r="45" spans="2:11" s="1" customFormat="1" ht="18" customHeight="1">
      <c r="B45" s="40"/>
      <c r="C45" s="37" t="s">
        <v>23</v>
      </c>
      <c r="D45" s="41"/>
      <c r="E45" s="41"/>
      <c r="F45" s="35" t="str">
        <f>F10</f>
        <v>p.p.č. 2096/5, k.ú. Chomutov</v>
      </c>
      <c r="G45" s="41"/>
      <c r="H45" s="41"/>
      <c r="I45" s="101" t="s">
        <v>25</v>
      </c>
      <c r="J45" s="102">
        <f>IF(J10="","",J10)</f>
        <v>42943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00"/>
      <c r="J46" s="41"/>
      <c r="K46" s="44"/>
    </row>
    <row r="47" spans="2:11" s="1" customFormat="1" ht="15">
      <c r="B47" s="40"/>
      <c r="C47" s="37" t="s">
        <v>26</v>
      </c>
      <c r="D47" s="41"/>
      <c r="E47" s="41"/>
      <c r="F47" s="35" t="str">
        <f>E13</f>
        <v>RT STEEL s.r.o.</v>
      </c>
      <c r="G47" s="41"/>
      <c r="H47" s="41"/>
      <c r="I47" s="101" t="s">
        <v>32</v>
      </c>
      <c r="J47" s="35" t="str">
        <f>E19</f>
        <v>KAP ATELIER s.r.o.</v>
      </c>
      <c r="K47" s="44"/>
    </row>
    <row r="48" spans="2:11" s="1" customFormat="1" ht="14.45" customHeight="1">
      <c r="B48" s="40"/>
      <c r="C48" s="37" t="s">
        <v>30</v>
      </c>
      <c r="D48" s="41"/>
      <c r="E48" s="41"/>
      <c r="F48" s="35" t="str">
        <f>IF(E16="","",E16)</f>
        <v/>
      </c>
      <c r="G48" s="41"/>
      <c r="H48" s="41"/>
      <c r="I48" s="100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00"/>
      <c r="J49" s="41"/>
      <c r="K49" s="44"/>
    </row>
    <row r="50" spans="2:47" s="1" customFormat="1" ht="29.25" customHeight="1">
      <c r="B50" s="40"/>
      <c r="C50" s="124" t="s">
        <v>85</v>
      </c>
      <c r="D50" s="114"/>
      <c r="E50" s="114"/>
      <c r="F50" s="114"/>
      <c r="G50" s="114"/>
      <c r="H50" s="114"/>
      <c r="I50" s="125"/>
      <c r="J50" s="126" t="s">
        <v>86</v>
      </c>
      <c r="K50" s="127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00"/>
      <c r="J51" s="41"/>
      <c r="K51" s="44"/>
    </row>
    <row r="52" spans="2:47" s="1" customFormat="1" ht="29.25" customHeight="1">
      <c r="B52" s="40"/>
      <c r="C52" s="128" t="s">
        <v>87</v>
      </c>
      <c r="D52" s="41"/>
      <c r="E52" s="41"/>
      <c r="F52" s="41"/>
      <c r="G52" s="41"/>
      <c r="H52" s="41"/>
      <c r="I52" s="100"/>
      <c r="J52" s="110">
        <f>J88</f>
        <v>0</v>
      </c>
      <c r="K52" s="44"/>
      <c r="AU52" s="24" t="s">
        <v>88</v>
      </c>
    </row>
    <row r="53" spans="2:47" s="7" customFormat="1" ht="24.95" customHeight="1">
      <c r="B53" s="129"/>
      <c r="C53" s="130"/>
      <c r="D53" s="131" t="s">
        <v>89</v>
      </c>
      <c r="E53" s="132"/>
      <c r="F53" s="132"/>
      <c r="G53" s="132"/>
      <c r="H53" s="132"/>
      <c r="I53" s="133"/>
      <c r="J53" s="134">
        <f>J89</f>
        <v>0</v>
      </c>
      <c r="K53" s="135"/>
    </row>
    <row r="54" spans="2:47" s="8" customFormat="1" ht="19.899999999999999" customHeight="1">
      <c r="B54" s="136"/>
      <c r="C54" s="137"/>
      <c r="D54" s="138" t="s">
        <v>90</v>
      </c>
      <c r="E54" s="139"/>
      <c r="F54" s="139"/>
      <c r="G54" s="139"/>
      <c r="H54" s="139"/>
      <c r="I54" s="140"/>
      <c r="J54" s="141">
        <f>J90</f>
        <v>0</v>
      </c>
      <c r="K54" s="142"/>
    </row>
    <row r="55" spans="2:47" s="8" customFormat="1" ht="19.899999999999999" customHeight="1">
      <c r="B55" s="136"/>
      <c r="C55" s="137"/>
      <c r="D55" s="138" t="s">
        <v>91</v>
      </c>
      <c r="E55" s="139"/>
      <c r="F55" s="139"/>
      <c r="G55" s="139"/>
      <c r="H55" s="139"/>
      <c r="I55" s="140"/>
      <c r="J55" s="141">
        <f>J124</f>
        <v>0</v>
      </c>
      <c r="K55" s="142"/>
    </row>
    <row r="56" spans="2:47" s="8" customFormat="1" ht="19.899999999999999" customHeight="1">
      <c r="B56" s="136"/>
      <c r="C56" s="137"/>
      <c r="D56" s="138" t="s">
        <v>92</v>
      </c>
      <c r="E56" s="139"/>
      <c r="F56" s="139"/>
      <c r="G56" s="139"/>
      <c r="H56" s="139"/>
      <c r="I56" s="140"/>
      <c r="J56" s="141">
        <f>J185</f>
        <v>0</v>
      </c>
      <c r="K56" s="142"/>
    </row>
    <row r="57" spans="2:47" s="8" customFormat="1" ht="19.899999999999999" customHeight="1">
      <c r="B57" s="136"/>
      <c r="C57" s="137"/>
      <c r="D57" s="138" t="s">
        <v>93</v>
      </c>
      <c r="E57" s="139"/>
      <c r="F57" s="139"/>
      <c r="G57" s="139"/>
      <c r="H57" s="139"/>
      <c r="I57" s="140"/>
      <c r="J57" s="141">
        <f>J248</f>
        <v>0</v>
      </c>
      <c r="K57" s="142"/>
    </row>
    <row r="58" spans="2:47" s="8" customFormat="1" ht="19.899999999999999" customHeight="1">
      <c r="B58" s="136"/>
      <c r="C58" s="137"/>
      <c r="D58" s="138" t="s">
        <v>94</v>
      </c>
      <c r="E58" s="139"/>
      <c r="F58" s="139"/>
      <c r="G58" s="139"/>
      <c r="H58" s="139"/>
      <c r="I58" s="140"/>
      <c r="J58" s="141">
        <f>J261</f>
        <v>0</v>
      </c>
      <c r="K58" s="142"/>
    </row>
    <row r="59" spans="2:47" s="7" customFormat="1" ht="24.95" customHeight="1">
      <c r="B59" s="129"/>
      <c r="C59" s="130"/>
      <c r="D59" s="131" t="s">
        <v>95</v>
      </c>
      <c r="E59" s="132"/>
      <c r="F59" s="132"/>
      <c r="G59" s="132"/>
      <c r="H59" s="132"/>
      <c r="I59" s="133"/>
      <c r="J59" s="134">
        <f>J263</f>
        <v>0</v>
      </c>
      <c r="K59" s="135"/>
    </row>
    <row r="60" spans="2:47" s="8" customFormat="1" ht="19.899999999999999" customHeight="1">
      <c r="B60" s="136"/>
      <c r="C60" s="137"/>
      <c r="D60" s="138" t="s">
        <v>96</v>
      </c>
      <c r="E60" s="139"/>
      <c r="F60" s="139"/>
      <c r="G60" s="139"/>
      <c r="H60" s="139"/>
      <c r="I60" s="140"/>
      <c r="J60" s="141">
        <f>J264</f>
        <v>0</v>
      </c>
      <c r="K60" s="142"/>
    </row>
    <row r="61" spans="2:47" s="8" customFormat="1" ht="19.899999999999999" customHeight="1">
      <c r="B61" s="136"/>
      <c r="C61" s="137"/>
      <c r="D61" s="138" t="s">
        <v>97</v>
      </c>
      <c r="E61" s="139"/>
      <c r="F61" s="139"/>
      <c r="G61" s="139"/>
      <c r="H61" s="139"/>
      <c r="I61" s="140"/>
      <c r="J61" s="141">
        <f>J283</f>
        <v>0</v>
      </c>
      <c r="K61" s="142"/>
    </row>
    <row r="62" spans="2:47" s="8" customFormat="1" ht="19.899999999999999" customHeight="1">
      <c r="B62" s="136"/>
      <c r="C62" s="137"/>
      <c r="D62" s="138" t="s">
        <v>98</v>
      </c>
      <c r="E62" s="139"/>
      <c r="F62" s="139"/>
      <c r="G62" s="139"/>
      <c r="H62" s="139"/>
      <c r="I62" s="140"/>
      <c r="J62" s="141">
        <f>J302</f>
        <v>0</v>
      </c>
      <c r="K62" s="142"/>
    </row>
    <row r="63" spans="2:47" s="8" customFormat="1" ht="19.899999999999999" customHeight="1">
      <c r="B63" s="136"/>
      <c r="C63" s="137"/>
      <c r="D63" s="138" t="s">
        <v>99</v>
      </c>
      <c r="E63" s="139"/>
      <c r="F63" s="139"/>
      <c r="G63" s="139"/>
      <c r="H63" s="139"/>
      <c r="I63" s="140"/>
      <c r="J63" s="141">
        <f>J304</f>
        <v>0</v>
      </c>
      <c r="K63" s="142"/>
    </row>
    <row r="64" spans="2:47" s="8" customFormat="1" ht="19.899999999999999" customHeight="1">
      <c r="B64" s="136"/>
      <c r="C64" s="137"/>
      <c r="D64" s="138" t="s">
        <v>100</v>
      </c>
      <c r="E64" s="139"/>
      <c r="F64" s="139"/>
      <c r="G64" s="139"/>
      <c r="H64" s="139"/>
      <c r="I64" s="140"/>
      <c r="J64" s="141">
        <f>J319</f>
        <v>0</v>
      </c>
      <c r="K64" s="142"/>
    </row>
    <row r="65" spans="2:12" s="8" customFormat="1" ht="19.899999999999999" customHeight="1">
      <c r="B65" s="136"/>
      <c r="C65" s="137"/>
      <c r="D65" s="138" t="s">
        <v>101</v>
      </c>
      <c r="E65" s="139"/>
      <c r="F65" s="139"/>
      <c r="G65" s="139"/>
      <c r="H65" s="139"/>
      <c r="I65" s="140"/>
      <c r="J65" s="141">
        <f>J323</f>
        <v>0</v>
      </c>
      <c r="K65" s="142"/>
    </row>
    <row r="66" spans="2:12" s="8" customFormat="1" ht="19.899999999999999" customHeight="1">
      <c r="B66" s="136"/>
      <c r="C66" s="137"/>
      <c r="D66" s="138" t="s">
        <v>102</v>
      </c>
      <c r="E66" s="139"/>
      <c r="F66" s="139"/>
      <c r="G66" s="139"/>
      <c r="H66" s="139"/>
      <c r="I66" s="140"/>
      <c r="J66" s="141">
        <f>J329</f>
        <v>0</v>
      </c>
      <c r="K66" s="142"/>
    </row>
    <row r="67" spans="2:12" s="8" customFormat="1" ht="19.899999999999999" customHeight="1">
      <c r="B67" s="136"/>
      <c r="C67" s="137"/>
      <c r="D67" s="138" t="s">
        <v>103</v>
      </c>
      <c r="E67" s="139"/>
      <c r="F67" s="139"/>
      <c r="G67" s="139"/>
      <c r="H67" s="139"/>
      <c r="I67" s="140"/>
      <c r="J67" s="141">
        <f>J360</f>
        <v>0</v>
      </c>
      <c r="K67" s="142"/>
    </row>
    <row r="68" spans="2:12" s="7" customFormat="1" ht="24.95" customHeight="1">
      <c r="B68" s="129"/>
      <c r="C68" s="130"/>
      <c r="D68" s="131" t="s">
        <v>104</v>
      </c>
      <c r="E68" s="132"/>
      <c r="F68" s="132"/>
      <c r="G68" s="132"/>
      <c r="H68" s="132"/>
      <c r="I68" s="133"/>
      <c r="J68" s="134">
        <f>J362</f>
        <v>0</v>
      </c>
      <c r="K68" s="135"/>
    </row>
    <row r="69" spans="2:12" s="8" customFormat="1" ht="19.899999999999999" customHeight="1">
      <c r="B69" s="136"/>
      <c r="C69" s="137"/>
      <c r="D69" s="138" t="s">
        <v>105</v>
      </c>
      <c r="E69" s="139"/>
      <c r="F69" s="139"/>
      <c r="G69" s="139"/>
      <c r="H69" s="139"/>
      <c r="I69" s="140"/>
      <c r="J69" s="141">
        <f>J363</f>
        <v>0</v>
      </c>
      <c r="K69" s="142"/>
    </row>
    <row r="70" spans="2:12" s="8" customFormat="1" ht="19.899999999999999" customHeight="1">
      <c r="B70" s="136"/>
      <c r="C70" s="137"/>
      <c r="D70" s="138" t="s">
        <v>106</v>
      </c>
      <c r="E70" s="139"/>
      <c r="F70" s="139"/>
      <c r="G70" s="139"/>
      <c r="H70" s="139"/>
      <c r="I70" s="140"/>
      <c r="J70" s="141">
        <f>J366</f>
        <v>0</v>
      </c>
      <c r="K70" s="142"/>
    </row>
    <row r="71" spans="2:12" s="1" customFormat="1" ht="21.75" customHeight="1">
      <c r="B71" s="40"/>
      <c r="C71" s="41"/>
      <c r="D71" s="41"/>
      <c r="E71" s="41"/>
      <c r="F71" s="41"/>
      <c r="G71" s="41"/>
      <c r="H71" s="41"/>
      <c r="I71" s="100"/>
      <c r="J71" s="41"/>
      <c r="K71" s="44"/>
    </row>
    <row r="72" spans="2:12" s="1" customFormat="1" ht="6.95" customHeight="1">
      <c r="B72" s="55"/>
      <c r="C72" s="56"/>
      <c r="D72" s="56"/>
      <c r="E72" s="56"/>
      <c r="F72" s="56"/>
      <c r="G72" s="56"/>
      <c r="H72" s="56"/>
      <c r="I72" s="121"/>
      <c r="J72" s="56"/>
      <c r="K72" s="57"/>
    </row>
    <row r="76" spans="2:12" s="1" customFormat="1" ht="6.95" customHeight="1">
      <c r="B76" s="58"/>
      <c r="C76" s="59"/>
      <c r="D76" s="59"/>
      <c r="E76" s="59"/>
      <c r="F76" s="59"/>
      <c r="G76" s="59"/>
      <c r="H76" s="59"/>
      <c r="I76" s="122"/>
      <c r="J76" s="59"/>
      <c r="K76" s="59"/>
      <c r="L76" s="40"/>
    </row>
    <row r="77" spans="2:12" s="1" customFormat="1" ht="36.950000000000003" customHeight="1">
      <c r="B77" s="40"/>
      <c r="C77" s="60" t="s">
        <v>107</v>
      </c>
      <c r="L77" s="40"/>
    </row>
    <row r="78" spans="2:12" s="1" customFormat="1" ht="6.95" customHeight="1">
      <c r="B78" s="40"/>
      <c r="L78" s="40"/>
    </row>
    <row r="79" spans="2:12" s="1" customFormat="1" ht="14.45" customHeight="1">
      <c r="B79" s="40"/>
      <c r="C79" s="62" t="s">
        <v>19</v>
      </c>
      <c r="L79" s="40"/>
    </row>
    <row r="80" spans="2:12" s="1" customFormat="1" ht="23.25" customHeight="1">
      <c r="B80" s="40"/>
      <c r="E80" s="342" t="str">
        <f>E7</f>
        <v>Snížení energetické náročnosti</v>
      </c>
      <c r="F80" s="357"/>
      <c r="G80" s="357"/>
      <c r="H80" s="357"/>
      <c r="L80" s="40"/>
    </row>
    <row r="81" spans="2:65" s="1" customFormat="1" ht="6.95" customHeight="1">
      <c r="B81" s="40"/>
      <c r="L81" s="40"/>
    </row>
    <row r="82" spans="2:65" s="1" customFormat="1" ht="18" customHeight="1">
      <c r="B82" s="40"/>
      <c r="C82" s="62" t="s">
        <v>23</v>
      </c>
      <c r="F82" s="143" t="str">
        <f>F10</f>
        <v>p.p.č. 2096/5, k.ú. Chomutov</v>
      </c>
      <c r="I82" s="144" t="s">
        <v>25</v>
      </c>
      <c r="J82" s="66">
        <f>IF(J10="","",J10)</f>
        <v>42943</v>
      </c>
      <c r="L82" s="40"/>
    </row>
    <row r="83" spans="2:65" s="1" customFormat="1" ht="6.95" customHeight="1">
      <c r="B83" s="40"/>
      <c r="L83" s="40"/>
    </row>
    <row r="84" spans="2:65" s="1" customFormat="1" ht="15">
      <c r="B84" s="40"/>
      <c r="C84" s="62" t="s">
        <v>26</v>
      </c>
      <c r="F84" s="143" t="str">
        <f>E13</f>
        <v>RT STEEL s.r.o.</v>
      </c>
      <c r="I84" s="144" t="s">
        <v>32</v>
      </c>
      <c r="J84" s="143" t="str">
        <f>E19</f>
        <v>KAP ATELIER s.r.o.</v>
      </c>
      <c r="L84" s="40"/>
    </row>
    <row r="85" spans="2:65" s="1" customFormat="1" ht="14.45" customHeight="1">
      <c r="B85" s="40"/>
      <c r="C85" s="62" t="s">
        <v>30</v>
      </c>
      <c r="F85" s="143" t="str">
        <f>IF(E16="","",E16)</f>
        <v/>
      </c>
      <c r="L85" s="40"/>
    </row>
    <row r="86" spans="2:65" s="1" customFormat="1" ht="10.35" customHeight="1">
      <c r="B86" s="40"/>
      <c r="L86" s="40"/>
    </row>
    <row r="87" spans="2:65" s="9" customFormat="1" ht="29.25" customHeight="1">
      <c r="B87" s="145"/>
      <c r="C87" s="146" t="s">
        <v>108</v>
      </c>
      <c r="D87" s="147" t="s">
        <v>55</v>
      </c>
      <c r="E87" s="147" t="s">
        <v>51</v>
      </c>
      <c r="F87" s="147" t="s">
        <v>109</v>
      </c>
      <c r="G87" s="147" t="s">
        <v>110</v>
      </c>
      <c r="H87" s="147" t="s">
        <v>111</v>
      </c>
      <c r="I87" s="148" t="s">
        <v>112</v>
      </c>
      <c r="J87" s="147" t="s">
        <v>86</v>
      </c>
      <c r="K87" s="149" t="s">
        <v>113</v>
      </c>
      <c r="L87" s="145"/>
      <c r="M87" s="72" t="s">
        <v>114</v>
      </c>
      <c r="N87" s="73" t="s">
        <v>40</v>
      </c>
      <c r="O87" s="73" t="s">
        <v>115</v>
      </c>
      <c r="P87" s="73" t="s">
        <v>116</v>
      </c>
      <c r="Q87" s="73" t="s">
        <v>117</v>
      </c>
      <c r="R87" s="73" t="s">
        <v>118</v>
      </c>
      <c r="S87" s="73" t="s">
        <v>119</v>
      </c>
      <c r="T87" s="74" t="s">
        <v>120</v>
      </c>
    </row>
    <row r="88" spans="2:65" s="1" customFormat="1" ht="29.25" customHeight="1">
      <c r="B88" s="40"/>
      <c r="C88" s="76" t="s">
        <v>87</v>
      </c>
      <c r="J88" s="150">
        <f>BK88</f>
        <v>0</v>
      </c>
      <c r="L88" s="40"/>
      <c r="M88" s="75"/>
      <c r="N88" s="67"/>
      <c r="O88" s="67"/>
      <c r="P88" s="151">
        <f>P89+P263+P362</f>
        <v>0</v>
      </c>
      <c r="Q88" s="67"/>
      <c r="R88" s="151">
        <f>R89+R263+R362</f>
        <v>72.995723399999989</v>
      </c>
      <c r="S88" s="67"/>
      <c r="T88" s="152">
        <f>T89+T263+T362</f>
        <v>60.66995996</v>
      </c>
      <c r="AT88" s="24" t="s">
        <v>69</v>
      </c>
      <c r="AU88" s="24" t="s">
        <v>88</v>
      </c>
      <c r="BK88" s="153">
        <f>BK89+BK263+BK362</f>
        <v>0</v>
      </c>
    </row>
    <row r="89" spans="2:65" s="10" customFormat="1" ht="37.35" customHeight="1">
      <c r="B89" s="154"/>
      <c r="D89" s="155" t="s">
        <v>69</v>
      </c>
      <c r="E89" s="156" t="s">
        <v>121</v>
      </c>
      <c r="F89" s="156" t="s">
        <v>122</v>
      </c>
      <c r="I89" s="157"/>
      <c r="J89" s="158">
        <f>BK89</f>
        <v>0</v>
      </c>
      <c r="L89" s="154"/>
      <c r="M89" s="159"/>
      <c r="N89" s="160"/>
      <c r="O89" s="160"/>
      <c r="P89" s="161">
        <f>P90+P124+P185+P248+P261</f>
        <v>0</v>
      </c>
      <c r="Q89" s="160"/>
      <c r="R89" s="161">
        <f>R90+R124+R185+R248+R261</f>
        <v>38.621488079999992</v>
      </c>
      <c r="S89" s="160"/>
      <c r="T89" s="162">
        <f>T90+T124+T185+T248+T261</f>
        <v>30.137339999999998</v>
      </c>
      <c r="AR89" s="155" t="s">
        <v>75</v>
      </c>
      <c r="AT89" s="163" t="s">
        <v>69</v>
      </c>
      <c r="AU89" s="163" t="s">
        <v>70</v>
      </c>
      <c r="AY89" s="155" t="s">
        <v>123</v>
      </c>
      <c r="BK89" s="164">
        <f>BK90+BK124+BK185+BK248+BK261</f>
        <v>0</v>
      </c>
    </row>
    <row r="90" spans="2:65" s="10" customFormat="1" ht="19.899999999999999" customHeight="1">
      <c r="B90" s="154"/>
      <c r="D90" s="165" t="s">
        <v>69</v>
      </c>
      <c r="E90" s="166" t="s">
        <v>124</v>
      </c>
      <c r="F90" s="166" t="s">
        <v>125</v>
      </c>
      <c r="I90" s="157"/>
      <c r="J90" s="167">
        <f>BK90</f>
        <v>0</v>
      </c>
      <c r="L90" s="154"/>
      <c r="M90" s="159"/>
      <c r="N90" s="160"/>
      <c r="O90" s="160"/>
      <c r="P90" s="161">
        <f>SUM(P91:P123)</f>
        <v>0</v>
      </c>
      <c r="Q90" s="160"/>
      <c r="R90" s="161">
        <f>SUM(R91:R123)</f>
        <v>29.284767679999995</v>
      </c>
      <c r="S90" s="160"/>
      <c r="T90" s="162">
        <f>SUM(T91:T123)</f>
        <v>0</v>
      </c>
      <c r="AR90" s="155" t="s">
        <v>75</v>
      </c>
      <c r="AT90" s="163" t="s">
        <v>69</v>
      </c>
      <c r="AU90" s="163" t="s">
        <v>75</v>
      </c>
      <c r="AY90" s="155" t="s">
        <v>123</v>
      </c>
      <c r="BK90" s="164">
        <f>SUM(BK91:BK123)</f>
        <v>0</v>
      </c>
    </row>
    <row r="91" spans="2:65" s="1" customFormat="1" ht="31.5" customHeight="1">
      <c r="B91" s="168"/>
      <c r="C91" s="169" t="s">
        <v>75</v>
      </c>
      <c r="D91" s="169" t="s">
        <v>126</v>
      </c>
      <c r="E91" s="170" t="s">
        <v>127</v>
      </c>
      <c r="F91" s="171" t="s">
        <v>128</v>
      </c>
      <c r="G91" s="172" t="s">
        <v>129</v>
      </c>
      <c r="H91" s="173">
        <v>3.7869999999999999</v>
      </c>
      <c r="I91" s="174"/>
      <c r="J91" s="175">
        <f>ROUND(I91*H91,2)</f>
        <v>0</v>
      </c>
      <c r="K91" s="171" t="s">
        <v>130</v>
      </c>
      <c r="L91" s="40"/>
      <c r="M91" s="176" t="s">
        <v>5</v>
      </c>
      <c r="N91" s="177" t="s">
        <v>41</v>
      </c>
      <c r="O91" s="41"/>
      <c r="P91" s="178">
        <f>O91*H91</f>
        <v>0</v>
      </c>
      <c r="Q91" s="178">
        <v>0.56425000000000003</v>
      </c>
      <c r="R91" s="178">
        <f>Q91*H91</f>
        <v>2.1368147500000001</v>
      </c>
      <c r="S91" s="178">
        <v>0</v>
      </c>
      <c r="T91" s="179">
        <f>S91*H91</f>
        <v>0</v>
      </c>
      <c r="AR91" s="24" t="s">
        <v>131</v>
      </c>
      <c r="AT91" s="24" t="s">
        <v>126</v>
      </c>
      <c r="AU91" s="24" t="s">
        <v>82</v>
      </c>
      <c r="AY91" s="24" t="s">
        <v>123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24" t="s">
        <v>75</v>
      </c>
      <c r="BK91" s="180">
        <f>ROUND(I91*H91,2)</f>
        <v>0</v>
      </c>
      <c r="BL91" s="24" t="s">
        <v>131</v>
      </c>
      <c r="BM91" s="24" t="s">
        <v>132</v>
      </c>
    </row>
    <row r="92" spans="2:65" s="11" customFormat="1">
      <c r="B92" s="181"/>
      <c r="D92" s="182" t="s">
        <v>133</v>
      </c>
      <c r="E92" s="183" t="s">
        <v>5</v>
      </c>
      <c r="F92" s="184" t="s">
        <v>134</v>
      </c>
      <c r="H92" s="185">
        <v>3.7869999999999999</v>
      </c>
      <c r="I92" s="186"/>
      <c r="L92" s="181"/>
      <c r="M92" s="187"/>
      <c r="N92" s="188"/>
      <c r="O92" s="188"/>
      <c r="P92" s="188"/>
      <c r="Q92" s="188"/>
      <c r="R92" s="188"/>
      <c r="S92" s="188"/>
      <c r="T92" s="189"/>
      <c r="AT92" s="183" t="s">
        <v>133</v>
      </c>
      <c r="AU92" s="183" t="s">
        <v>82</v>
      </c>
      <c r="AV92" s="11" t="s">
        <v>82</v>
      </c>
      <c r="AW92" s="11" t="s">
        <v>34</v>
      </c>
      <c r="AX92" s="11" t="s">
        <v>70</v>
      </c>
      <c r="AY92" s="183" t="s">
        <v>123</v>
      </c>
    </row>
    <row r="93" spans="2:65" s="12" customFormat="1">
      <c r="B93" s="190"/>
      <c r="D93" s="191" t="s">
        <v>133</v>
      </c>
      <c r="E93" s="192" t="s">
        <v>5</v>
      </c>
      <c r="F93" s="193" t="s">
        <v>135</v>
      </c>
      <c r="H93" s="194">
        <v>3.7869999999999999</v>
      </c>
      <c r="I93" s="195"/>
      <c r="L93" s="190"/>
      <c r="M93" s="196"/>
      <c r="N93" s="197"/>
      <c r="O93" s="197"/>
      <c r="P93" s="197"/>
      <c r="Q93" s="197"/>
      <c r="R93" s="197"/>
      <c r="S93" s="197"/>
      <c r="T93" s="198"/>
      <c r="AT93" s="199" t="s">
        <v>133</v>
      </c>
      <c r="AU93" s="199" t="s">
        <v>82</v>
      </c>
      <c r="AV93" s="12" t="s">
        <v>131</v>
      </c>
      <c r="AW93" s="12" t="s">
        <v>34</v>
      </c>
      <c r="AX93" s="12" t="s">
        <v>75</v>
      </c>
      <c r="AY93" s="199" t="s">
        <v>123</v>
      </c>
    </row>
    <row r="94" spans="2:65" s="1" customFormat="1" ht="31.5" customHeight="1">
      <c r="B94" s="168"/>
      <c r="C94" s="169" t="s">
        <v>82</v>
      </c>
      <c r="D94" s="169" t="s">
        <v>126</v>
      </c>
      <c r="E94" s="170" t="s">
        <v>136</v>
      </c>
      <c r="F94" s="171" t="s">
        <v>137</v>
      </c>
      <c r="G94" s="172" t="s">
        <v>138</v>
      </c>
      <c r="H94" s="173">
        <v>2068.3130000000001</v>
      </c>
      <c r="I94" s="174"/>
      <c r="J94" s="175">
        <f>ROUND(I94*H94,2)</f>
        <v>0</v>
      </c>
      <c r="K94" s="171" t="s">
        <v>130</v>
      </c>
      <c r="L94" s="40"/>
      <c r="M94" s="176" t="s">
        <v>5</v>
      </c>
      <c r="N94" s="177" t="s">
        <v>41</v>
      </c>
      <c r="O94" s="41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AR94" s="24" t="s">
        <v>131</v>
      </c>
      <c r="AT94" s="24" t="s">
        <v>126</v>
      </c>
      <c r="AU94" s="24" t="s">
        <v>82</v>
      </c>
      <c r="AY94" s="24" t="s">
        <v>123</v>
      </c>
      <c r="BE94" s="180">
        <f>IF(N94="základní",J94,0)</f>
        <v>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24" t="s">
        <v>75</v>
      </c>
      <c r="BK94" s="180">
        <f>ROUND(I94*H94,2)</f>
        <v>0</v>
      </c>
      <c r="BL94" s="24" t="s">
        <v>131</v>
      </c>
      <c r="BM94" s="24" t="s">
        <v>139</v>
      </c>
    </row>
    <row r="95" spans="2:65" s="13" customFormat="1">
      <c r="B95" s="200"/>
      <c r="D95" s="182" t="s">
        <v>133</v>
      </c>
      <c r="E95" s="201" t="s">
        <v>5</v>
      </c>
      <c r="F95" s="202" t="s">
        <v>140</v>
      </c>
      <c r="H95" s="203" t="s">
        <v>5</v>
      </c>
      <c r="I95" s="204"/>
      <c r="L95" s="200"/>
      <c r="M95" s="205"/>
      <c r="N95" s="206"/>
      <c r="O95" s="206"/>
      <c r="P95" s="206"/>
      <c r="Q95" s="206"/>
      <c r="R95" s="206"/>
      <c r="S95" s="206"/>
      <c r="T95" s="207"/>
      <c r="AT95" s="203" t="s">
        <v>133</v>
      </c>
      <c r="AU95" s="203" t="s">
        <v>82</v>
      </c>
      <c r="AV95" s="13" t="s">
        <v>75</v>
      </c>
      <c r="AW95" s="13" t="s">
        <v>34</v>
      </c>
      <c r="AX95" s="13" t="s">
        <v>70</v>
      </c>
      <c r="AY95" s="203" t="s">
        <v>123</v>
      </c>
    </row>
    <row r="96" spans="2:65" s="11" customFormat="1">
      <c r="B96" s="181"/>
      <c r="D96" s="182" t="s">
        <v>133</v>
      </c>
      <c r="E96" s="183" t="s">
        <v>5</v>
      </c>
      <c r="F96" s="184" t="s">
        <v>141</v>
      </c>
      <c r="H96" s="185">
        <v>870.68399999999997</v>
      </c>
      <c r="I96" s="186"/>
      <c r="L96" s="181"/>
      <c r="M96" s="187"/>
      <c r="N96" s="188"/>
      <c r="O96" s="188"/>
      <c r="P96" s="188"/>
      <c r="Q96" s="188"/>
      <c r="R96" s="188"/>
      <c r="S96" s="188"/>
      <c r="T96" s="189"/>
      <c r="AT96" s="183" t="s">
        <v>133</v>
      </c>
      <c r="AU96" s="183" t="s">
        <v>82</v>
      </c>
      <c r="AV96" s="11" t="s">
        <v>82</v>
      </c>
      <c r="AW96" s="11" t="s">
        <v>34</v>
      </c>
      <c r="AX96" s="11" t="s">
        <v>70</v>
      </c>
      <c r="AY96" s="183" t="s">
        <v>123</v>
      </c>
    </row>
    <row r="97" spans="2:51" s="11" customFormat="1">
      <c r="B97" s="181"/>
      <c r="D97" s="182" t="s">
        <v>133</v>
      </c>
      <c r="E97" s="183" t="s">
        <v>5</v>
      </c>
      <c r="F97" s="184" t="s">
        <v>142</v>
      </c>
      <c r="H97" s="185">
        <v>-20.224</v>
      </c>
      <c r="I97" s="186"/>
      <c r="L97" s="181"/>
      <c r="M97" s="187"/>
      <c r="N97" s="188"/>
      <c r="O97" s="188"/>
      <c r="P97" s="188"/>
      <c r="Q97" s="188"/>
      <c r="R97" s="188"/>
      <c r="S97" s="188"/>
      <c r="T97" s="189"/>
      <c r="AT97" s="183" t="s">
        <v>133</v>
      </c>
      <c r="AU97" s="183" t="s">
        <v>82</v>
      </c>
      <c r="AV97" s="11" t="s">
        <v>82</v>
      </c>
      <c r="AW97" s="11" t="s">
        <v>34</v>
      </c>
      <c r="AX97" s="11" t="s">
        <v>70</v>
      </c>
      <c r="AY97" s="183" t="s">
        <v>123</v>
      </c>
    </row>
    <row r="98" spans="2:51" s="11" customFormat="1">
      <c r="B98" s="181"/>
      <c r="D98" s="182" t="s">
        <v>133</v>
      </c>
      <c r="E98" s="183" t="s">
        <v>5</v>
      </c>
      <c r="F98" s="184" t="s">
        <v>143</v>
      </c>
      <c r="H98" s="185">
        <v>-108</v>
      </c>
      <c r="I98" s="186"/>
      <c r="L98" s="181"/>
      <c r="M98" s="187"/>
      <c r="N98" s="188"/>
      <c r="O98" s="188"/>
      <c r="P98" s="188"/>
      <c r="Q98" s="188"/>
      <c r="R98" s="188"/>
      <c r="S98" s="188"/>
      <c r="T98" s="189"/>
      <c r="AT98" s="183" t="s">
        <v>133</v>
      </c>
      <c r="AU98" s="183" t="s">
        <v>82</v>
      </c>
      <c r="AV98" s="11" t="s">
        <v>82</v>
      </c>
      <c r="AW98" s="11" t="s">
        <v>34</v>
      </c>
      <c r="AX98" s="11" t="s">
        <v>70</v>
      </c>
      <c r="AY98" s="183" t="s">
        <v>123</v>
      </c>
    </row>
    <row r="99" spans="2:51" s="14" customFormat="1">
      <c r="B99" s="208"/>
      <c r="D99" s="182" t="s">
        <v>133</v>
      </c>
      <c r="E99" s="209" t="s">
        <v>5</v>
      </c>
      <c r="F99" s="210" t="s">
        <v>144</v>
      </c>
      <c r="H99" s="211">
        <v>742.46</v>
      </c>
      <c r="I99" s="212"/>
      <c r="L99" s="208"/>
      <c r="M99" s="213"/>
      <c r="N99" s="214"/>
      <c r="O99" s="214"/>
      <c r="P99" s="214"/>
      <c r="Q99" s="214"/>
      <c r="R99" s="214"/>
      <c r="S99" s="214"/>
      <c r="T99" s="215"/>
      <c r="AT99" s="209" t="s">
        <v>133</v>
      </c>
      <c r="AU99" s="209" t="s">
        <v>82</v>
      </c>
      <c r="AV99" s="14" t="s">
        <v>124</v>
      </c>
      <c r="AW99" s="14" t="s">
        <v>34</v>
      </c>
      <c r="AX99" s="14" t="s">
        <v>70</v>
      </c>
      <c r="AY99" s="209" t="s">
        <v>123</v>
      </c>
    </row>
    <row r="100" spans="2:51" s="13" customFormat="1">
      <c r="B100" s="200"/>
      <c r="D100" s="182" t="s">
        <v>133</v>
      </c>
      <c r="E100" s="201" t="s">
        <v>5</v>
      </c>
      <c r="F100" s="202" t="s">
        <v>145</v>
      </c>
      <c r="H100" s="203" t="s">
        <v>5</v>
      </c>
      <c r="I100" s="204"/>
      <c r="L100" s="200"/>
      <c r="M100" s="205"/>
      <c r="N100" s="206"/>
      <c r="O100" s="206"/>
      <c r="P100" s="206"/>
      <c r="Q100" s="206"/>
      <c r="R100" s="206"/>
      <c r="S100" s="206"/>
      <c r="T100" s="207"/>
      <c r="AT100" s="203" t="s">
        <v>133</v>
      </c>
      <c r="AU100" s="203" t="s">
        <v>82</v>
      </c>
      <c r="AV100" s="13" t="s">
        <v>75</v>
      </c>
      <c r="AW100" s="13" t="s">
        <v>34</v>
      </c>
      <c r="AX100" s="13" t="s">
        <v>70</v>
      </c>
      <c r="AY100" s="203" t="s">
        <v>123</v>
      </c>
    </row>
    <row r="101" spans="2:51" s="11" customFormat="1">
      <c r="B101" s="181"/>
      <c r="D101" s="182" t="s">
        <v>133</v>
      </c>
      <c r="E101" s="183" t="s">
        <v>5</v>
      </c>
      <c r="F101" s="184" t="s">
        <v>141</v>
      </c>
      <c r="H101" s="185">
        <v>870.68399999999997</v>
      </c>
      <c r="I101" s="186"/>
      <c r="L101" s="181"/>
      <c r="M101" s="187"/>
      <c r="N101" s="188"/>
      <c r="O101" s="188"/>
      <c r="P101" s="188"/>
      <c r="Q101" s="188"/>
      <c r="R101" s="188"/>
      <c r="S101" s="188"/>
      <c r="T101" s="189"/>
      <c r="AT101" s="183" t="s">
        <v>133</v>
      </c>
      <c r="AU101" s="183" t="s">
        <v>82</v>
      </c>
      <c r="AV101" s="11" t="s">
        <v>82</v>
      </c>
      <c r="AW101" s="11" t="s">
        <v>34</v>
      </c>
      <c r="AX101" s="11" t="s">
        <v>70</v>
      </c>
      <c r="AY101" s="183" t="s">
        <v>123</v>
      </c>
    </row>
    <row r="102" spans="2:51" s="11" customFormat="1">
      <c r="B102" s="181"/>
      <c r="D102" s="182" t="s">
        <v>133</v>
      </c>
      <c r="E102" s="183" t="s">
        <v>5</v>
      </c>
      <c r="F102" s="184" t="s">
        <v>146</v>
      </c>
      <c r="H102" s="185">
        <v>-0.8</v>
      </c>
      <c r="I102" s="186"/>
      <c r="L102" s="181"/>
      <c r="M102" s="187"/>
      <c r="N102" s="188"/>
      <c r="O102" s="188"/>
      <c r="P102" s="188"/>
      <c r="Q102" s="188"/>
      <c r="R102" s="188"/>
      <c r="S102" s="188"/>
      <c r="T102" s="189"/>
      <c r="AT102" s="183" t="s">
        <v>133</v>
      </c>
      <c r="AU102" s="183" t="s">
        <v>82</v>
      </c>
      <c r="AV102" s="11" t="s">
        <v>82</v>
      </c>
      <c r="AW102" s="11" t="s">
        <v>34</v>
      </c>
      <c r="AX102" s="11" t="s">
        <v>70</v>
      </c>
      <c r="AY102" s="183" t="s">
        <v>123</v>
      </c>
    </row>
    <row r="103" spans="2:51" s="11" customFormat="1">
      <c r="B103" s="181"/>
      <c r="D103" s="182" t="s">
        <v>133</v>
      </c>
      <c r="E103" s="183" t="s">
        <v>5</v>
      </c>
      <c r="F103" s="184" t="s">
        <v>147</v>
      </c>
      <c r="H103" s="185">
        <v>-105</v>
      </c>
      <c r="I103" s="186"/>
      <c r="L103" s="181"/>
      <c r="M103" s="187"/>
      <c r="N103" s="188"/>
      <c r="O103" s="188"/>
      <c r="P103" s="188"/>
      <c r="Q103" s="188"/>
      <c r="R103" s="188"/>
      <c r="S103" s="188"/>
      <c r="T103" s="189"/>
      <c r="AT103" s="183" t="s">
        <v>133</v>
      </c>
      <c r="AU103" s="183" t="s">
        <v>82</v>
      </c>
      <c r="AV103" s="11" t="s">
        <v>82</v>
      </c>
      <c r="AW103" s="11" t="s">
        <v>34</v>
      </c>
      <c r="AX103" s="11" t="s">
        <v>70</v>
      </c>
      <c r="AY103" s="183" t="s">
        <v>123</v>
      </c>
    </row>
    <row r="104" spans="2:51" s="14" customFormat="1">
      <c r="B104" s="208"/>
      <c r="D104" s="182" t="s">
        <v>133</v>
      </c>
      <c r="E104" s="209" t="s">
        <v>5</v>
      </c>
      <c r="F104" s="210" t="s">
        <v>144</v>
      </c>
      <c r="H104" s="211">
        <v>764.88400000000001</v>
      </c>
      <c r="I104" s="212"/>
      <c r="L104" s="208"/>
      <c r="M104" s="213"/>
      <c r="N104" s="214"/>
      <c r="O104" s="214"/>
      <c r="P104" s="214"/>
      <c r="Q104" s="214"/>
      <c r="R104" s="214"/>
      <c r="S104" s="214"/>
      <c r="T104" s="215"/>
      <c r="AT104" s="209" t="s">
        <v>133</v>
      </c>
      <c r="AU104" s="209" t="s">
        <v>82</v>
      </c>
      <c r="AV104" s="14" t="s">
        <v>124</v>
      </c>
      <c r="AW104" s="14" t="s">
        <v>34</v>
      </c>
      <c r="AX104" s="14" t="s">
        <v>70</v>
      </c>
      <c r="AY104" s="209" t="s">
        <v>123</v>
      </c>
    </row>
    <row r="105" spans="2:51" s="13" customFormat="1">
      <c r="B105" s="200"/>
      <c r="D105" s="182" t="s">
        <v>133</v>
      </c>
      <c r="E105" s="201" t="s">
        <v>5</v>
      </c>
      <c r="F105" s="202" t="s">
        <v>148</v>
      </c>
      <c r="H105" s="203" t="s">
        <v>5</v>
      </c>
      <c r="I105" s="204"/>
      <c r="L105" s="200"/>
      <c r="M105" s="205"/>
      <c r="N105" s="206"/>
      <c r="O105" s="206"/>
      <c r="P105" s="206"/>
      <c r="Q105" s="206"/>
      <c r="R105" s="206"/>
      <c r="S105" s="206"/>
      <c r="T105" s="207"/>
      <c r="AT105" s="203" t="s">
        <v>133</v>
      </c>
      <c r="AU105" s="203" t="s">
        <v>82</v>
      </c>
      <c r="AV105" s="13" t="s">
        <v>75</v>
      </c>
      <c r="AW105" s="13" t="s">
        <v>34</v>
      </c>
      <c r="AX105" s="13" t="s">
        <v>70</v>
      </c>
      <c r="AY105" s="203" t="s">
        <v>123</v>
      </c>
    </row>
    <row r="106" spans="2:51" s="11" customFormat="1">
      <c r="B106" s="181"/>
      <c r="D106" s="182" t="s">
        <v>133</v>
      </c>
      <c r="E106" s="183" t="s">
        <v>5</v>
      </c>
      <c r="F106" s="184" t="s">
        <v>149</v>
      </c>
      <c r="H106" s="185">
        <v>285.01100000000002</v>
      </c>
      <c r="I106" s="186"/>
      <c r="L106" s="181"/>
      <c r="M106" s="187"/>
      <c r="N106" s="188"/>
      <c r="O106" s="188"/>
      <c r="P106" s="188"/>
      <c r="Q106" s="188"/>
      <c r="R106" s="188"/>
      <c r="S106" s="188"/>
      <c r="T106" s="189"/>
      <c r="AT106" s="183" t="s">
        <v>133</v>
      </c>
      <c r="AU106" s="183" t="s">
        <v>82</v>
      </c>
      <c r="AV106" s="11" t="s">
        <v>82</v>
      </c>
      <c r="AW106" s="11" t="s">
        <v>34</v>
      </c>
      <c r="AX106" s="11" t="s">
        <v>70</v>
      </c>
      <c r="AY106" s="183" t="s">
        <v>123</v>
      </c>
    </row>
    <row r="107" spans="2:51" s="14" customFormat="1">
      <c r="B107" s="208"/>
      <c r="D107" s="182" t="s">
        <v>133</v>
      </c>
      <c r="E107" s="209" t="s">
        <v>5</v>
      </c>
      <c r="F107" s="210" t="s">
        <v>144</v>
      </c>
      <c r="H107" s="211">
        <v>285.01100000000002</v>
      </c>
      <c r="I107" s="212"/>
      <c r="L107" s="208"/>
      <c r="M107" s="213"/>
      <c r="N107" s="214"/>
      <c r="O107" s="214"/>
      <c r="P107" s="214"/>
      <c r="Q107" s="214"/>
      <c r="R107" s="214"/>
      <c r="S107" s="214"/>
      <c r="T107" s="215"/>
      <c r="AT107" s="209" t="s">
        <v>133</v>
      </c>
      <c r="AU107" s="209" t="s">
        <v>82</v>
      </c>
      <c r="AV107" s="14" t="s">
        <v>124</v>
      </c>
      <c r="AW107" s="14" t="s">
        <v>34</v>
      </c>
      <c r="AX107" s="14" t="s">
        <v>70</v>
      </c>
      <c r="AY107" s="209" t="s">
        <v>123</v>
      </c>
    </row>
    <row r="108" spans="2:51" s="13" customFormat="1">
      <c r="B108" s="200"/>
      <c r="D108" s="182" t="s">
        <v>133</v>
      </c>
      <c r="E108" s="201" t="s">
        <v>5</v>
      </c>
      <c r="F108" s="202" t="s">
        <v>150</v>
      </c>
      <c r="H108" s="203" t="s">
        <v>5</v>
      </c>
      <c r="I108" s="204"/>
      <c r="L108" s="200"/>
      <c r="M108" s="205"/>
      <c r="N108" s="206"/>
      <c r="O108" s="206"/>
      <c r="P108" s="206"/>
      <c r="Q108" s="206"/>
      <c r="R108" s="206"/>
      <c r="S108" s="206"/>
      <c r="T108" s="207"/>
      <c r="AT108" s="203" t="s">
        <v>133</v>
      </c>
      <c r="AU108" s="203" t="s">
        <v>82</v>
      </c>
      <c r="AV108" s="13" t="s">
        <v>75</v>
      </c>
      <c r="AW108" s="13" t="s">
        <v>34</v>
      </c>
      <c r="AX108" s="13" t="s">
        <v>70</v>
      </c>
      <c r="AY108" s="203" t="s">
        <v>123</v>
      </c>
    </row>
    <row r="109" spans="2:51" s="11" customFormat="1">
      <c r="B109" s="181"/>
      <c r="D109" s="182" t="s">
        <v>133</v>
      </c>
      <c r="E109" s="183" t="s">
        <v>5</v>
      </c>
      <c r="F109" s="184" t="s">
        <v>149</v>
      </c>
      <c r="H109" s="185">
        <v>285.01100000000002</v>
      </c>
      <c r="I109" s="186"/>
      <c r="L109" s="181"/>
      <c r="M109" s="187"/>
      <c r="N109" s="188"/>
      <c r="O109" s="188"/>
      <c r="P109" s="188"/>
      <c r="Q109" s="188"/>
      <c r="R109" s="188"/>
      <c r="S109" s="188"/>
      <c r="T109" s="189"/>
      <c r="AT109" s="183" t="s">
        <v>133</v>
      </c>
      <c r="AU109" s="183" t="s">
        <v>82</v>
      </c>
      <c r="AV109" s="11" t="s">
        <v>82</v>
      </c>
      <c r="AW109" s="11" t="s">
        <v>34</v>
      </c>
      <c r="AX109" s="11" t="s">
        <v>70</v>
      </c>
      <c r="AY109" s="183" t="s">
        <v>123</v>
      </c>
    </row>
    <row r="110" spans="2:51" s="11" customFormat="1">
      <c r="B110" s="181"/>
      <c r="D110" s="182" t="s">
        <v>133</v>
      </c>
      <c r="E110" s="183" t="s">
        <v>5</v>
      </c>
      <c r="F110" s="184" t="s">
        <v>151</v>
      </c>
      <c r="H110" s="185">
        <v>-9.0530000000000008</v>
      </c>
      <c r="I110" s="186"/>
      <c r="L110" s="181"/>
      <c r="M110" s="187"/>
      <c r="N110" s="188"/>
      <c r="O110" s="188"/>
      <c r="P110" s="188"/>
      <c r="Q110" s="188"/>
      <c r="R110" s="188"/>
      <c r="S110" s="188"/>
      <c r="T110" s="189"/>
      <c r="AT110" s="183" t="s">
        <v>133</v>
      </c>
      <c r="AU110" s="183" t="s">
        <v>82</v>
      </c>
      <c r="AV110" s="11" t="s">
        <v>82</v>
      </c>
      <c r="AW110" s="11" t="s">
        <v>34</v>
      </c>
      <c r="AX110" s="11" t="s">
        <v>70</v>
      </c>
      <c r="AY110" s="183" t="s">
        <v>123</v>
      </c>
    </row>
    <row r="111" spans="2:51" s="14" customFormat="1">
      <c r="B111" s="208"/>
      <c r="D111" s="182" t="s">
        <v>133</v>
      </c>
      <c r="E111" s="209" t="s">
        <v>5</v>
      </c>
      <c r="F111" s="210" t="s">
        <v>144</v>
      </c>
      <c r="H111" s="211">
        <v>275.95800000000003</v>
      </c>
      <c r="I111" s="212"/>
      <c r="L111" s="208"/>
      <c r="M111" s="213"/>
      <c r="N111" s="214"/>
      <c r="O111" s="214"/>
      <c r="P111" s="214"/>
      <c r="Q111" s="214"/>
      <c r="R111" s="214"/>
      <c r="S111" s="214"/>
      <c r="T111" s="215"/>
      <c r="AT111" s="209" t="s">
        <v>133</v>
      </c>
      <c r="AU111" s="209" t="s">
        <v>82</v>
      </c>
      <c r="AV111" s="14" t="s">
        <v>124</v>
      </c>
      <c r="AW111" s="14" t="s">
        <v>34</v>
      </c>
      <c r="AX111" s="14" t="s">
        <v>70</v>
      </c>
      <c r="AY111" s="209" t="s">
        <v>123</v>
      </c>
    </row>
    <row r="112" spans="2:51" s="12" customFormat="1">
      <c r="B112" s="190"/>
      <c r="D112" s="191" t="s">
        <v>133</v>
      </c>
      <c r="E112" s="192" t="s">
        <v>5</v>
      </c>
      <c r="F112" s="193" t="s">
        <v>135</v>
      </c>
      <c r="H112" s="194">
        <v>2068.3130000000001</v>
      </c>
      <c r="I112" s="195"/>
      <c r="L112" s="190"/>
      <c r="M112" s="196"/>
      <c r="N112" s="197"/>
      <c r="O112" s="197"/>
      <c r="P112" s="197"/>
      <c r="Q112" s="197"/>
      <c r="R112" s="197"/>
      <c r="S112" s="197"/>
      <c r="T112" s="198"/>
      <c r="AT112" s="199" t="s">
        <v>133</v>
      </c>
      <c r="AU112" s="199" t="s">
        <v>82</v>
      </c>
      <c r="AV112" s="12" t="s">
        <v>131</v>
      </c>
      <c r="AW112" s="12" t="s">
        <v>34</v>
      </c>
      <c r="AX112" s="12" t="s">
        <v>75</v>
      </c>
      <c r="AY112" s="199" t="s">
        <v>123</v>
      </c>
    </row>
    <row r="113" spans="2:65" s="1" customFormat="1" ht="44.25" customHeight="1">
      <c r="B113" s="168"/>
      <c r="C113" s="216" t="s">
        <v>124</v>
      </c>
      <c r="D113" s="216" t="s">
        <v>152</v>
      </c>
      <c r="E113" s="217" t="s">
        <v>153</v>
      </c>
      <c r="F113" s="218" t="s">
        <v>154</v>
      </c>
      <c r="G113" s="219" t="s">
        <v>138</v>
      </c>
      <c r="H113" s="220">
        <v>2171.7289999999998</v>
      </c>
      <c r="I113" s="221"/>
      <c r="J113" s="222">
        <f>ROUND(I113*H113,2)</f>
        <v>0</v>
      </c>
      <c r="K113" s="218" t="s">
        <v>5</v>
      </c>
      <c r="L113" s="223"/>
      <c r="M113" s="224" t="s">
        <v>5</v>
      </c>
      <c r="N113" s="225" t="s">
        <v>41</v>
      </c>
      <c r="O113" s="41"/>
      <c r="P113" s="178">
        <f>O113*H113</f>
        <v>0</v>
      </c>
      <c r="Q113" s="178">
        <v>1.1169999999999999E-2</v>
      </c>
      <c r="R113" s="178">
        <f>Q113*H113</f>
        <v>24.258212929999996</v>
      </c>
      <c r="S113" s="178">
        <v>0</v>
      </c>
      <c r="T113" s="179">
        <f>S113*H113</f>
        <v>0</v>
      </c>
      <c r="AR113" s="24" t="s">
        <v>155</v>
      </c>
      <c r="AT113" s="24" t="s">
        <v>152</v>
      </c>
      <c r="AU113" s="24" t="s">
        <v>82</v>
      </c>
      <c r="AY113" s="24" t="s">
        <v>123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24" t="s">
        <v>75</v>
      </c>
      <c r="BK113" s="180">
        <f>ROUND(I113*H113,2)</f>
        <v>0</v>
      </c>
      <c r="BL113" s="24" t="s">
        <v>131</v>
      </c>
      <c r="BM113" s="24" t="s">
        <v>156</v>
      </c>
    </row>
    <row r="114" spans="2:65" s="11" customFormat="1">
      <c r="B114" s="181"/>
      <c r="D114" s="191" t="s">
        <v>133</v>
      </c>
      <c r="F114" s="226" t="s">
        <v>157</v>
      </c>
      <c r="H114" s="227">
        <v>2171.7289999999998</v>
      </c>
      <c r="I114" s="186"/>
      <c r="L114" s="181"/>
      <c r="M114" s="187"/>
      <c r="N114" s="188"/>
      <c r="O114" s="188"/>
      <c r="P114" s="188"/>
      <c r="Q114" s="188"/>
      <c r="R114" s="188"/>
      <c r="S114" s="188"/>
      <c r="T114" s="189"/>
      <c r="AT114" s="183" t="s">
        <v>133</v>
      </c>
      <c r="AU114" s="183" t="s">
        <v>82</v>
      </c>
      <c r="AV114" s="11" t="s">
        <v>82</v>
      </c>
      <c r="AW114" s="11" t="s">
        <v>6</v>
      </c>
      <c r="AX114" s="11" t="s">
        <v>75</v>
      </c>
      <c r="AY114" s="183" t="s">
        <v>123</v>
      </c>
    </row>
    <row r="115" spans="2:65" s="1" customFormat="1" ht="22.5" customHeight="1">
      <c r="B115" s="168"/>
      <c r="C115" s="169" t="s">
        <v>131</v>
      </c>
      <c r="D115" s="169" t="s">
        <v>126</v>
      </c>
      <c r="E115" s="170" t="s">
        <v>158</v>
      </c>
      <c r="F115" s="171" t="s">
        <v>159</v>
      </c>
      <c r="G115" s="172" t="s">
        <v>138</v>
      </c>
      <c r="H115" s="173">
        <v>288.97399999999999</v>
      </c>
      <c r="I115" s="174"/>
      <c r="J115" s="175">
        <f>ROUND(I115*H115,2)</f>
        <v>0</v>
      </c>
      <c r="K115" s="171" t="s">
        <v>5</v>
      </c>
      <c r="L115" s="40"/>
      <c r="M115" s="176" t="s">
        <v>5</v>
      </c>
      <c r="N115" s="177" t="s">
        <v>41</v>
      </c>
      <c r="O115" s="41"/>
      <c r="P115" s="178">
        <f>O115*H115</f>
        <v>0</v>
      </c>
      <c r="Q115" s="178">
        <v>0.01</v>
      </c>
      <c r="R115" s="178">
        <f>Q115*H115</f>
        <v>2.8897399999999998</v>
      </c>
      <c r="S115" s="178">
        <v>0</v>
      </c>
      <c r="T115" s="179">
        <f>S115*H115</f>
        <v>0</v>
      </c>
      <c r="AR115" s="24" t="s">
        <v>131</v>
      </c>
      <c r="AT115" s="24" t="s">
        <v>126</v>
      </c>
      <c r="AU115" s="24" t="s">
        <v>82</v>
      </c>
      <c r="AY115" s="24" t="s">
        <v>123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24" t="s">
        <v>75</v>
      </c>
      <c r="BK115" s="180">
        <f>ROUND(I115*H115,2)</f>
        <v>0</v>
      </c>
      <c r="BL115" s="24" t="s">
        <v>131</v>
      </c>
      <c r="BM115" s="24" t="s">
        <v>160</v>
      </c>
    </row>
    <row r="116" spans="2:65" s="13" customFormat="1">
      <c r="B116" s="200"/>
      <c r="D116" s="182" t="s">
        <v>133</v>
      </c>
      <c r="E116" s="201" t="s">
        <v>5</v>
      </c>
      <c r="F116" s="202" t="s">
        <v>140</v>
      </c>
      <c r="H116" s="203" t="s">
        <v>5</v>
      </c>
      <c r="I116" s="204"/>
      <c r="L116" s="200"/>
      <c r="M116" s="205"/>
      <c r="N116" s="206"/>
      <c r="O116" s="206"/>
      <c r="P116" s="206"/>
      <c r="Q116" s="206"/>
      <c r="R116" s="206"/>
      <c r="S116" s="206"/>
      <c r="T116" s="207"/>
      <c r="AT116" s="203" t="s">
        <v>133</v>
      </c>
      <c r="AU116" s="203" t="s">
        <v>82</v>
      </c>
      <c r="AV116" s="13" t="s">
        <v>75</v>
      </c>
      <c r="AW116" s="13" t="s">
        <v>34</v>
      </c>
      <c r="AX116" s="13" t="s">
        <v>70</v>
      </c>
      <c r="AY116" s="203" t="s">
        <v>123</v>
      </c>
    </row>
    <row r="117" spans="2:65" s="11" customFormat="1">
      <c r="B117" s="181"/>
      <c r="D117" s="182" t="s">
        <v>133</v>
      </c>
      <c r="E117" s="183" t="s">
        <v>5</v>
      </c>
      <c r="F117" s="184" t="s">
        <v>161</v>
      </c>
      <c r="H117" s="185">
        <v>126.22499999999999</v>
      </c>
      <c r="I117" s="186"/>
      <c r="L117" s="181"/>
      <c r="M117" s="187"/>
      <c r="N117" s="188"/>
      <c r="O117" s="188"/>
      <c r="P117" s="188"/>
      <c r="Q117" s="188"/>
      <c r="R117" s="188"/>
      <c r="S117" s="188"/>
      <c r="T117" s="189"/>
      <c r="AT117" s="183" t="s">
        <v>133</v>
      </c>
      <c r="AU117" s="183" t="s">
        <v>82</v>
      </c>
      <c r="AV117" s="11" t="s">
        <v>82</v>
      </c>
      <c r="AW117" s="11" t="s">
        <v>34</v>
      </c>
      <c r="AX117" s="11" t="s">
        <v>70</v>
      </c>
      <c r="AY117" s="183" t="s">
        <v>123</v>
      </c>
    </row>
    <row r="118" spans="2:65" s="14" customFormat="1">
      <c r="B118" s="208"/>
      <c r="D118" s="182" t="s">
        <v>133</v>
      </c>
      <c r="E118" s="209" t="s">
        <v>5</v>
      </c>
      <c r="F118" s="210" t="s">
        <v>144</v>
      </c>
      <c r="H118" s="211">
        <v>126.22499999999999</v>
      </c>
      <c r="I118" s="212"/>
      <c r="L118" s="208"/>
      <c r="M118" s="213"/>
      <c r="N118" s="214"/>
      <c r="O118" s="214"/>
      <c r="P118" s="214"/>
      <c r="Q118" s="214"/>
      <c r="R118" s="214"/>
      <c r="S118" s="214"/>
      <c r="T118" s="215"/>
      <c r="AT118" s="209" t="s">
        <v>133</v>
      </c>
      <c r="AU118" s="209" t="s">
        <v>82</v>
      </c>
      <c r="AV118" s="14" t="s">
        <v>124</v>
      </c>
      <c r="AW118" s="14" t="s">
        <v>34</v>
      </c>
      <c r="AX118" s="14" t="s">
        <v>70</v>
      </c>
      <c r="AY118" s="209" t="s">
        <v>123</v>
      </c>
    </row>
    <row r="119" spans="2:65" s="13" customFormat="1">
      <c r="B119" s="200"/>
      <c r="D119" s="182" t="s">
        <v>133</v>
      </c>
      <c r="E119" s="201" t="s">
        <v>5</v>
      </c>
      <c r="F119" s="202" t="s">
        <v>145</v>
      </c>
      <c r="H119" s="203" t="s">
        <v>5</v>
      </c>
      <c r="I119" s="204"/>
      <c r="L119" s="200"/>
      <c r="M119" s="205"/>
      <c r="N119" s="206"/>
      <c r="O119" s="206"/>
      <c r="P119" s="206"/>
      <c r="Q119" s="206"/>
      <c r="R119" s="206"/>
      <c r="S119" s="206"/>
      <c r="T119" s="207"/>
      <c r="AT119" s="203" t="s">
        <v>133</v>
      </c>
      <c r="AU119" s="203" t="s">
        <v>82</v>
      </c>
      <c r="AV119" s="13" t="s">
        <v>75</v>
      </c>
      <c r="AW119" s="13" t="s">
        <v>34</v>
      </c>
      <c r="AX119" s="13" t="s">
        <v>70</v>
      </c>
      <c r="AY119" s="203" t="s">
        <v>123</v>
      </c>
    </row>
    <row r="120" spans="2:65" s="11" customFormat="1">
      <c r="B120" s="181"/>
      <c r="D120" s="182" t="s">
        <v>133</v>
      </c>
      <c r="E120" s="183" t="s">
        <v>5</v>
      </c>
      <c r="F120" s="184" t="s">
        <v>162</v>
      </c>
      <c r="H120" s="185">
        <v>163.54900000000001</v>
      </c>
      <c r="I120" s="186"/>
      <c r="L120" s="181"/>
      <c r="M120" s="187"/>
      <c r="N120" s="188"/>
      <c r="O120" s="188"/>
      <c r="P120" s="188"/>
      <c r="Q120" s="188"/>
      <c r="R120" s="188"/>
      <c r="S120" s="188"/>
      <c r="T120" s="189"/>
      <c r="AT120" s="183" t="s">
        <v>133</v>
      </c>
      <c r="AU120" s="183" t="s">
        <v>82</v>
      </c>
      <c r="AV120" s="11" t="s">
        <v>82</v>
      </c>
      <c r="AW120" s="11" t="s">
        <v>34</v>
      </c>
      <c r="AX120" s="11" t="s">
        <v>70</v>
      </c>
      <c r="AY120" s="183" t="s">
        <v>123</v>
      </c>
    </row>
    <row r="121" spans="2:65" s="11" customFormat="1">
      <c r="B121" s="181"/>
      <c r="D121" s="182" t="s">
        <v>133</v>
      </c>
      <c r="E121" s="183" t="s">
        <v>5</v>
      </c>
      <c r="F121" s="184" t="s">
        <v>163</v>
      </c>
      <c r="H121" s="185">
        <v>-0.8</v>
      </c>
      <c r="I121" s="186"/>
      <c r="L121" s="181"/>
      <c r="M121" s="187"/>
      <c r="N121" s="188"/>
      <c r="O121" s="188"/>
      <c r="P121" s="188"/>
      <c r="Q121" s="188"/>
      <c r="R121" s="188"/>
      <c r="S121" s="188"/>
      <c r="T121" s="189"/>
      <c r="AT121" s="183" t="s">
        <v>133</v>
      </c>
      <c r="AU121" s="183" t="s">
        <v>82</v>
      </c>
      <c r="AV121" s="11" t="s">
        <v>82</v>
      </c>
      <c r="AW121" s="11" t="s">
        <v>34</v>
      </c>
      <c r="AX121" s="11" t="s">
        <v>70</v>
      </c>
      <c r="AY121" s="183" t="s">
        <v>123</v>
      </c>
    </row>
    <row r="122" spans="2:65" s="14" customFormat="1">
      <c r="B122" s="208"/>
      <c r="D122" s="182" t="s">
        <v>133</v>
      </c>
      <c r="E122" s="209" t="s">
        <v>5</v>
      </c>
      <c r="F122" s="210" t="s">
        <v>144</v>
      </c>
      <c r="H122" s="211">
        <v>162.749</v>
      </c>
      <c r="I122" s="212"/>
      <c r="L122" s="208"/>
      <c r="M122" s="213"/>
      <c r="N122" s="214"/>
      <c r="O122" s="214"/>
      <c r="P122" s="214"/>
      <c r="Q122" s="214"/>
      <c r="R122" s="214"/>
      <c r="S122" s="214"/>
      <c r="T122" s="215"/>
      <c r="AT122" s="209" t="s">
        <v>133</v>
      </c>
      <c r="AU122" s="209" t="s">
        <v>82</v>
      </c>
      <c r="AV122" s="14" t="s">
        <v>124</v>
      </c>
      <c r="AW122" s="14" t="s">
        <v>34</v>
      </c>
      <c r="AX122" s="14" t="s">
        <v>70</v>
      </c>
      <c r="AY122" s="209" t="s">
        <v>123</v>
      </c>
    </row>
    <row r="123" spans="2:65" s="12" customFormat="1">
      <c r="B123" s="190"/>
      <c r="D123" s="182" t="s">
        <v>133</v>
      </c>
      <c r="E123" s="228" t="s">
        <v>5</v>
      </c>
      <c r="F123" s="229" t="s">
        <v>135</v>
      </c>
      <c r="H123" s="230">
        <v>288.97399999999999</v>
      </c>
      <c r="I123" s="195"/>
      <c r="L123" s="190"/>
      <c r="M123" s="196"/>
      <c r="N123" s="197"/>
      <c r="O123" s="197"/>
      <c r="P123" s="197"/>
      <c r="Q123" s="197"/>
      <c r="R123" s="197"/>
      <c r="S123" s="197"/>
      <c r="T123" s="198"/>
      <c r="AT123" s="199" t="s">
        <v>133</v>
      </c>
      <c r="AU123" s="199" t="s">
        <v>82</v>
      </c>
      <c r="AV123" s="12" t="s">
        <v>131</v>
      </c>
      <c r="AW123" s="12" t="s">
        <v>34</v>
      </c>
      <c r="AX123" s="12" t="s">
        <v>75</v>
      </c>
      <c r="AY123" s="199" t="s">
        <v>123</v>
      </c>
    </row>
    <row r="124" spans="2:65" s="10" customFormat="1" ht="29.85" customHeight="1">
      <c r="B124" s="154"/>
      <c r="D124" s="165" t="s">
        <v>69</v>
      </c>
      <c r="E124" s="166" t="s">
        <v>164</v>
      </c>
      <c r="F124" s="166" t="s">
        <v>165</v>
      </c>
      <c r="I124" s="157"/>
      <c r="J124" s="167">
        <f>BK124</f>
        <v>0</v>
      </c>
      <c r="L124" s="154"/>
      <c r="M124" s="159"/>
      <c r="N124" s="160"/>
      <c r="O124" s="160"/>
      <c r="P124" s="161">
        <f>SUM(P125:P184)</f>
        <v>0</v>
      </c>
      <c r="Q124" s="160"/>
      <c r="R124" s="161">
        <f>SUM(R125:R184)</f>
        <v>7.6891024999999997</v>
      </c>
      <c r="S124" s="160"/>
      <c r="T124" s="162">
        <f>SUM(T125:T184)</f>
        <v>0</v>
      </c>
      <c r="AR124" s="155" t="s">
        <v>75</v>
      </c>
      <c r="AT124" s="163" t="s">
        <v>69</v>
      </c>
      <c r="AU124" s="163" t="s">
        <v>75</v>
      </c>
      <c r="AY124" s="155" t="s">
        <v>123</v>
      </c>
      <c r="BK124" s="164">
        <f>SUM(BK125:BK184)</f>
        <v>0</v>
      </c>
    </row>
    <row r="125" spans="2:65" s="1" customFormat="1" ht="44.25" customHeight="1">
      <c r="B125" s="168"/>
      <c r="C125" s="169" t="s">
        <v>166</v>
      </c>
      <c r="D125" s="169" t="s">
        <v>126</v>
      </c>
      <c r="E125" s="170" t="s">
        <v>167</v>
      </c>
      <c r="F125" s="171" t="s">
        <v>168</v>
      </c>
      <c r="G125" s="172" t="s">
        <v>138</v>
      </c>
      <c r="H125" s="173">
        <v>197.25800000000001</v>
      </c>
      <c r="I125" s="174"/>
      <c r="J125" s="175">
        <f>ROUND(I125*H125,2)</f>
        <v>0</v>
      </c>
      <c r="K125" s="171" t="s">
        <v>130</v>
      </c>
      <c r="L125" s="40"/>
      <c r="M125" s="176" t="s">
        <v>5</v>
      </c>
      <c r="N125" s="177" t="s">
        <v>41</v>
      </c>
      <c r="O125" s="41"/>
      <c r="P125" s="178">
        <f>O125*H125</f>
        <v>0</v>
      </c>
      <c r="Q125" s="178">
        <v>2.0999999999999999E-3</v>
      </c>
      <c r="R125" s="178">
        <f>Q125*H125</f>
        <v>0.41424179999999999</v>
      </c>
      <c r="S125" s="178">
        <v>0</v>
      </c>
      <c r="T125" s="179">
        <f>S125*H125</f>
        <v>0</v>
      </c>
      <c r="AR125" s="24" t="s">
        <v>131</v>
      </c>
      <c r="AT125" s="24" t="s">
        <v>126</v>
      </c>
      <c r="AU125" s="24" t="s">
        <v>82</v>
      </c>
      <c r="AY125" s="24" t="s">
        <v>123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24" t="s">
        <v>75</v>
      </c>
      <c r="BK125" s="180">
        <f>ROUND(I125*H125,2)</f>
        <v>0</v>
      </c>
      <c r="BL125" s="24" t="s">
        <v>131</v>
      </c>
      <c r="BM125" s="24" t="s">
        <v>169</v>
      </c>
    </row>
    <row r="126" spans="2:65" s="13" customFormat="1">
      <c r="B126" s="200"/>
      <c r="D126" s="182" t="s">
        <v>133</v>
      </c>
      <c r="E126" s="201" t="s">
        <v>5</v>
      </c>
      <c r="F126" s="202" t="s">
        <v>170</v>
      </c>
      <c r="H126" s="203" t="s">
        <v>5</v>
      </c>
      <c r="I126" s="204"/>
      <c r="L126" s="200"/>
      <c r="M126" s="205"/>
      <c r="N126" s="206"/>
      <c r="O126" s="206"/>
      <c r="P126" s="206"/>
      <c r="Q126" s="206"/>
      <c r="R126" s="206"/>
      <c r="S126" s="206"/>
      <c r="T126" s="207"/>
      <c r="AT126" s="203" t="s">
        <v>133</v>
      </c>
      <c r="AU126" s="203" t="s">
        <v>82</v>
      </c>
      <c r="AV126" s="13" t="s">
        <v>75</v>
      </c>
      <c r="AW126" s="13" t="s">
        <v>34</v>
      </c>
      <c r="AX126" s="13" t="s">
        <v>70</v>
      </c>
      <c r="AY126" s="203" t="s">
        <v>123</v>
      </c>
    </row>
    <row r="127" spans="2:65" s="11" customFormat="1">
      <c r="B127" s="181"/>
      <c r="D127" s="182" t="s">
        <v>133</v>
      </c>
      <c r="E127" s="183" t="s">
        <v>5</v>
      </c>
      <c r="F127" s="184" t="s">
        <v>171</v>
      </c>
      <c r="H127" s="185">
        <v>207.518</v>
      </c>
      <c r="I127" s="186"/>
      <c r="L127" s="181"/>
      <c r="M127" s="187"/>
      <c r="N127" s="188"/>
      <c r="O127" s="188"/>
      <c r="P127" s="188"/>
      <c r="Q127" s="188"/>
      <c r="R127" s="188"/>
      <c r="S127" s="188"/>
      <c r="T127" s="189"/>
      <c r="AT127" s="183" t="s">
        <v>133</v>
      </c>
      <c r="AU127" s="183" t="s">
        <v>82</v>
      </c>
      <c r="AV127" s="11" t="s">
        <v>82</v>
      </c>
      <c r="AW127" s="11" t="s">
        <v>34</v>
      </c>
      <c r="AX127" s="11" t="s">
        <v>70</v>
      </c>
      <c r="AY127" s="183" t="s">
        <v>123</v>
      </c>
    </row>
    <row r="128" spans="2:65" s="11" customFormat="1">
      <c r="B128" s="181"/>
      <c r="D128" s="182" t="s">
        <v>133</v>
      </c>
      <c r="E128" s="183" t="s">
        <v>5</v>
      </c>
      <c r="F128" s="184" t="s">
        <v>172</v>
      </c>
      <c r="H128" s="185">
        <v>-10.26</v>
      </c>
      <c r="I128" s="186"/>
      <c r="L128" s="181"/>
      <c r="M128" s="187"/>
      <c r="N128" s="188"/>
      <c r="O128" s="188"/>
      <c r="P128" s="188"/>
      <c r="Q128" s="188"/>
      <c r="R128" s="188"/>
      <c r="S128" s="188"/>
      <c r="T128" s="189"/>
      <c r="AT128" s="183" t="s">
        <v>133</v>
      </c>
      <c r="AU128" s="183" t="s">
        <v>82</v>
      </c>
      <c r="AV128" s="11" t="s">
        <v>82</v>
      </c>
      <c r="AW128" s="11" t="s">
        <v>34</v>
      </c>
      <c r="AX128" s="11" t="s">
        <v>70</v>
      </c>
      <c r="AY128" s="183" t="s">
        <v>123</v>
      </c>
    </row>
    <row r="129" spans="2:65" s="12" customFormat="1">
      <c r="B129" s="190"/>
      <c r="D129" s="191" t="s">
        <v>133</v>
      </c>
      <c r="E129" s="192" t="s">
        <v>5</v>
      </c>
      <c r="F129" s="193" t="s">
        <v>135</v>
      </c>
      <c r="H129" s="194">
        <v>197.25800000000001</v>
      </c>
      <c r="I129" s="195"/>
      <c r="L129" s="190"/>
      <c r="M129" s="196"/>
      <c r="N129" s="197"/>
      <c r="O129" s="197"/>
      <c r="P129" s="197"/>
      <c r="Q129" s="197"/>
      <c r="R129" s="197"/>
      <c r="S129" s="197"/>
      <c r="T129" s="198"/>
      <c r="AT129" s="199" t="s">
        <v>133</v>
      </c>
      <c r="AU129" s="199" t="s">
        <v>82</v>
      </c>
      <c r="AV129" s="12" t="s">
        <v>131</v>
      </c>
      <c r="AW129" s="12" t="s">
        <v>34</v>
      </c>
      <c r="AX129" s="12" t="s">
        <v>75</v>
      </c>
      <c r="AY129" s="199" t="s">
        <v>123</v>
      </c>
    </row>
    <row r="130" spans="2:65" s="1" customFormat="1" ht="31.5" customHeight="1">
      <c r="B130" s="168"/>
      <c r="C130" s="169" t="s">
        <v>164</v>
      </c>
      <c r="D130" s="169" t="s">
        <v>126</v>
      </c>
      <c r="E130" s="170" t="s">
        <v>173</v>
      </c>
      <c r="F130" s="171" t="s">
        <v>174</v>
      </c>
      <c r="G130" s="172" t="s">
        <v>138</v>
      </c>
      <c r="H130" s="173">
        <v>249.16800000000001</v>
      </c>
      <c r="I130" s="174"/>
      <c r="J130" s="175">
        <f>ROUND(I130*H130,2)</f>
        <v>0</v>
      </c>
      <c r="K130" s="171" t="s">
        <v>130</v>
      </c>
      <c r="L130" s="40"/>
      <c r="M130" s="176" t="s">
        <v>5</v>
      </c>
      <c r="N130" s="177" t="s">
        <v>41</v>
      </c>
      <c r="O130" s="41"/>
      <c r="P130" s="178">
        <f>O130*H130</f>
        <v>0</v>
      </c>
      <c r="Q130" s="178">
        <v>2.5999999999999998E-4</v>
      </c>
      <c r="R130" s="178">
        <f>Q130*H130</f>
        <v>6.4783679999999996E-2</v>
      </c>
      <c r="S130" s="178">
        <v>0</v>
      </c>
      <c r="T130" s="179">
        <f>S130*H130</f>
        <v>0</v>
      </c>
      <c r="AR130" s="24" t="s">
        <v>131</v>
      </c>
      <c r="AT130" s="24" t="s">
        <v>126</v>
      </c>
      <c r="AU130" s="24" t="s">
        <v>82</v>
      </c>
      <c r="AY130" s="24" t="s">
        <v>123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24" t="s">
        <v>75</v>
      </c>
      <c r="BK130" s="180">
        <f>ROUND(I130*H130,2)</f>
        <v>0</v>
      </c>
      <c r="BL130" s="24" t="s">
        <v>131</v>
      </c>
      <c r="BM130" s="24" t="s">
        <v>175</v>
      </c>
    </row>
    <row r="131" spans="2:65" s="13" customFormat="1">
      <c r="B131" s="200"/>
      <c r="D131" s="182" t="s">
        <v>133</v>
      </c>
      <c r="E131" s="201" t="s">
        <v>5</v>
      </c>
      <c r="F131" s="202" t="s">
        <v>176</v>
      </c>
      <c r="H131" s="203" t="s">
        <v>5</v>
      </c>
      <c r="I131" s="204"/>
      <c r="L131" s="200"/>
      <c r="M131" s="205"/>
      <c r="N131" s="206"/>
      <c r="O131" s="206"/>
      <c r="P131" s="206"/>
      <c r="Q131" s="206"/>
      <c r="R131" s="206"/>
      <c r="S131" s="206"/>
      <c r="T131" s="207"/>
      <c r="AT131" s="203" t="s">
        <v>133</v>
      </c>
      <c r="AU131" s="203" t="s">
        <v>82</v>
      </c>
      <c r="AV131" s="13" t="s">
        <v>75</v>
      </c>
      <c r="AW131" s="13" t="s">
        <v>34</v>
      </c>
      <c r="AX131" s="13" t="s">
        <v>70</v>
      </c>
      <c r="AY131" s="203" t="s">
        <v>123</v>
      </c>
    </row>
    <row r="132" spans="2:65" s="11" customFormat="1">
      <c r="B132" s="181"/>
      <c r="D132" s="182" t="s">
        <v>133</v>
      </c>
      <c r="E132" s="183" t="s">
        <v>5</v>
      </c>
      <c r="F132" s="184" t="s">
        <v>177</v>
      </c>
      <c r="H132" s="185">
        <v>262.12799999999999</v>
      </c>
      <c r="I132" s="186"/>
      <c r="L132" s="181"/>
      <c r="M132" s="187"/>
      <c r="N132" s="188"/>
      <c r="O132" s="188"/>
      <c r="P132" s="188"/>
      <c r="Q132" s="188"/>
      <c r="R132" s="188"/>
      <c r="S132" s="188"/>
      <c r="T132" s="189"/>
      <c r="AT132" s="183" t="s">
        <v>133</v>
      </c>
      <c r="AU132" s="183" t="s">
        <v>82</v>
      </c>
      <c r="AV132" s="11" t="s">
        <v>82</v>
      </c>
      <c r="AW132" s="11" t="s">
        <v>34</v>
      </c>
      <c r="AX132" s="11" t="s">
        <v>70</v>
      </c>
      <c r="AY132" s="183" t="s">
        <v>123</v>
      </c>
    </row>
    <row r="133" spans="2:65" s="11" customFormat="1">
      <c r="B133" s="181"/>
      <c r="D133" s="182" t="s">
        <v>133</v>
      </c>
      <c r="E133" s="183" t="s">
        <v>5</v>
      </c>
      <c r="F133" s="184" t="s">
        <v>178</v>
      </c>
      <c r="H133" s="185">
        <v>-12.96</v>
      </c>
      <c r="I133" s="186"/>
      <c r="L133" s="181"/>
      <c r="M133" s="187"/>
      <c r="N133" s="188"/>
      <c r="O133" s="188"/>
      <c r="P133" s="188"/>
      <c r="Q133" s="188"/>
      <c r="R133" s="188"/>
      <c r="S133" s="188"/>
      <c r="T133" s="189"/>
      <c r="AT133" s="183" t="s">
        <v>133</v>
      </c>
      <c r="AU133" s="183" t="s">
        <v>82</v>
      </c>
      <c r="AV133" s="11" t="s">
        <v>82</v>
      </c>
      <c r="AW133" s="11" t="s">
        <v>34</v>
      </c>
      <c r="AX133" s="11" t="s">
        <v>70</v>
      </c>
      <c r="AY133" s="183" t="s">
        <v>123</v>
      </c>
    </row>
    <row r="134" spans="2:65" s="12" customFormat="1">
      <c r="B134" s="190"/>
      <c r="D134" s="191" t="s">
        <v>133</v>
      </c>
      <c r="E134" s="192" t="s">
        <v>5</v>
      </c>
      <c r="F134" s="193" t="s">
        <v>135</v>
      </c>
      <c r="H134" s="194">
        <v>249.16800000000001</v>
      </c>
      <c r="I134" s="195"/>
      <c r="L134" s="190"/>
      <c r="M134" s="196"/>
      <c r="N134" s="197"/>
      <c r="O134" s="197"/>
      <c r="P134" s="197"/>
      <c r="Q134" s="197"/>
      <c r="R134" s="197"/>
      <c r="S134" s="197"/>
      <c r="T134" s="198"/>
      <c r="AT134" s="199" t="s">
        <v>133</v>
      </c>
      <c r="AU134" s="199" t="s">
        <v>82</v>
      </c>
      <c r="AV134" s="12" t="s">
        <v>131</v>
      </c>
      <c r="AW134" s="12" t="s">
        <v>34</v>
      </c>
      <c r="AX134" s="12" t="s">
        <v>75</v>
      </c>
      <c r="AY134" s="199" t="s">
        <v>123</v>
      </c>
    </row>
    <row r="135" spans="2:65" s="1" customFormat="1" ht="22.5" customHeight="1">
      <c r="B135" s="168"/>
      <c r="C135" s="169" t="s">
        <v>179</v>
      </c>
      <c r="D135" s="169" t="s">
        <v>126</v>
      </c>
      <c r="E135" s="170" t="s">
        <v>180</v>
      </c>
      <c r="F135" s="171" t="s">
        <v>181</v>
      </c>
      <c r="G135" s="172" t="s">
        <v>138</v>
      </c>
      <c r="H135" s="173">
        <v>249.16800000000001</v>
      </c>
      <c r="I135" s="174"/>
      <c r="J135" s="175">
        <f>ROUND(I135*H135,2)</f>
        <v>0</v>
      </c>
      <c r="K135" s="171" t="s">
        <v>130</v>
      </c>
      <c r="L135" s="40"/>
      <c r="M135" s="176" t="s">
        <v>5</v>
      </c>
      <c r="N135" s="177" t="s">
        <v>41</v>
      </c>
      <c r="O135" s="41"/>
      <c r="P135" s="178">
        <f>O135*H135</f>
        <v>0</v>
      </c>
      <c r="Q135" s="178">
        <v>5.4599999999999996E-3</v>
      </c>
      <c r="R135" s="178">
        <f>Q135*H135</f>
        <v>1.3604572799999999</v>
      </c>
      <c r="S135" s="178">
        <v>0</v>
      </c>
      <c r="T135" s="179">
        <f>S135*H135</f>
        <v>0</v>
      </c>
      <c r="AR135" s="24" t="s">
        <v>131</v>
      </c>
      <c r="AT135" s="24" t="s">
        <v>126</v>
      </c>
      <c r="AU135" s="24" t="s">
        <v>82</v>
      </c>
      <c r="AY135" s="24" t="s">
        <v>123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24" t="s">
        <v>75</v>
      </c>
      <c r="BK135" s="180">
        <f>ROUND(I135*H135,2)</f>
        <v>0</v>
      </c>
      <c r="BL135" s="24" t="s">
        <v>131</v>
      </c>
      <c r="BM135" s="24" t="s">
        <v>182</v>
      </c>
    </row>
    <row r="136" spans="2:65" s="11" customFormat="1">
      <c r="B136" s="181"/>
      <c r="D136" s="182" t="s">
        <v>133</v>
      </c>
      <c r="E136" s="183" t="s">
        <v>5</v>
      </c>
      <c r="F136" s="184" t="s">
        <v>183</v>
      </c>
      <c r="H136" s="185">
        <v>249.16800000000001</v>
      </c>
      <c r="I136" s="186"/>
      <c r="L136" s="181"/>
      <c r="M136" s="187"/>
      <c r="N136" s="188"/>
      <c r="O136" s="188"/>
      <c r="P136" s="188"/>
      <c r="Q136" s="188"/>
      <c r="R136" s="188"/>
      <c r="S136" s="188"/>
      <c r="T136" s="189"/>
      <c r="AT136" s="183" t="s">
        <v>133</v>
      </c>
      <c r="AU136" s="183" t="s">
        <v>82</v>
      </c>
      <c r="AV136" s="11" t="s">
        <v>82</v>
      </c>
      <c r="AW136" s="11" t="s">
        <v>34</v>
      </c>
      <c r="AX136" s="11" t="s">
        <v>70</v>
      </c>
      <c r="AY136" s="183" t="s">
        <v>123</v>
      </c>
    </row>
    <row r="137" spans="2:65" s="12" customFormat="1">
      <c r="B137" s="190"/>
      <c r="D137" s="191" t="s">
        <v>133</v>
      </c>
      <c r="E137" s="192" t="s">
        <v>5</v>
      </c>
      <c r="F137" s="193" t="s">
        <v>135</v>
      </c>
      <c r="H137" s="194">
        <v>249.16800000000001</v>
      </c>
      <c r="I137" s="195"/>
      <c r="L137" s="190"/>
      <c r="M137" s="196"/>
      <c r="N137" s="197"/>
      <c r="O137" s="197"/>
      <c r="P137" s="197"/>
      <c r="Q137" s="197"/>
      <c r="R137" s="197"/>
      <c r="S137" s="197"/>
      <c r="T137" s="198"/>
      <c r="AT137" s="199" t="s">
        <v>133</v>
      </c>
      <c r="AU137" s="199" t="s">
        <v>82</v>
      </c>
      <c r="AV137" s="12" t="s">
        <v>131</v>
      </c>
      <c r="AW137" s="12" t="s">
        <v>34</v>
      </c>
      <c r="AX137" s="12" t="s">
        <v>75</v>
      </c>
      <c r="AY137" s="199" t="s">
        <v>123</v>
      </c>
    </row>
    <row r="138" spans="2:65" s="1" customFormat="1" ht="31.5" customHeight="1">
      <c r="B138" s="168"/>
      <c r="C138" s="169" t="s">
        <v>155</v>
      </c>
      <c r="D138" s="169" t="s">
        <v>126</v>
      </c>
      <c r="E138" s="170" t="s">
        <v>184</v>
      </c>
      <c r="F138" s="171" t="s">
        <v>185</v>
      </c>
      <c r="G138" s="172" t="s">
        <v>138</v>
      </c>
      <c r="H138" s="173">
        <v>498.33600000000001</v>
      </c>
      <c r="I138" s="174"/>
      <c r="J138" s="175">
        <f>ROUND(I138*H138,2)</f>
        <v>0</v>
      </c>
      <c r="K138" s="171" t="s">
        <v>130</v>
      </c>
      <c r="L138" s="40"/>
      <c r="M138" s="176" t="s">
        <v>5</v>
      </c>
      <c r="N138" s="177" t="s">
        <v>41</v>
      </c>
      <c r="O138" s="41"/>
      <c r="P138" s="178">
        <f>O138*H138</f>
        <v>0</v>
      </c>
      <c r="Q138" s="178">
        <v>2.0999999999999999E-3</v>
      </c>
      <c r="R138" s="178">
        <f>Q138*H138</f>
        <v>1.0465055999999999</v>
      </c>
      <c r="S138" s="178">
        <v>0</v>
      </c>
      <c r="T138" s="179">
        <f>S138*H138</f>
        <v>0</v>
      </c>
      <c r="AR138" s="24" t="s">
        <v>131</v>
      </c>
      <c r="AT138" s="24" t="s">
        <v>126</v>
      </c>
      <c r="AU138" s="24" t="s">
        <v>82</v>
      </c>
      <c r="AY138" s="24" t="s">
        <v>123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24" t="s">
        <v>75</v>
      </c>
      <c r="BK138" s="180">
        <f>ROUND(I138*H138,2)</f>
        <v>0</v>
      </c>
      <c r="BL138" s="24" t="s">
        <v>131</v>
      </c>
      <c r="BM138" s="24" t="s">
        <v>186</v>
      </c>
    </row>
    <row r="139" spans="2:65" s="11" customFormat="1">
      <c r="B139" s="181"/>
      <c r="D139" s="182" t="s">
        <v>133</v>
      </c>
      <c r="E139" s="183" t="s">
        <v>5</v>
      </c>
      <c r="F139" s="184" t="s">
        <v>187</v>
      </c>
      <c r="H139" s="185">
        <v>498.33600000000001</v>
      </c>
      <c r="I139" s="186"/>
      <c r="L139" s="181"/>
      <c r="M139" s="187"/>
      <c r="N139" s="188"/>
      <c r="O139" s="188"/>
      <c r="P139" s="188"/>
      <c r="Q139" s="188"/>
      <c r="R139" s="188"/>
      <c r="S139" s="188"/>
      <c r="T139" s="189"/>
      <c r="AT139" s="183" t="s">
        <v>133</v>
      </c>
      <c r="AU139" s="183" t="s">
        <v>82</v>
      </c>
      <c r="AV139" s="11" t="s">
        <v>82</v>
      </c>
      <c r="AW139" s="11" t="s">
        <v>34</v>
      </c>
      <c r="AX139" s="11" t="s">
        <v>70</v>
      </c>
      <c r="AY139" s="183" t="s">
        <v>123</v>
      </c>
    </row>
    <row r="140" spans="2:65" s="12" customFormat="1">
      <c r="B140" s="190"/>
      <c r="D140" s="191" t="s">
        <v>133</v>
      </c>
      <c r="E140" s="192" t="s">
        <v>5</v>
      </c>
      <c r="F140" s="193" t="s">
        <v>135</v>
      </c>
      <c r="H140" s="194">
        <v>498.33600000000001</v>
      </c>
      <c r="I140" s="195"/>
      <c r="L140" s="190"/>
      <c r="M140" s="196"/>
      <c r="N140" s="197"/>
      <c r="O140" s="197"/>
      <c r="P140" s="197"/>
      <c r="Q140" s="197"/>
      <c r="R140" s="197"/>
      <c r="S140" s="197"/>
      <c r="T140" s="198"/>
      <c r="AT140" s="199" t="s">
        <v>133</v>
      </c>
      <c r="AU140" s="199" t="s">
        <v>82</v>
      </c>
      <c r="AV140" s="12" t="s">
        <v>131</v>
      </c>
      <c r="AW140" s="12" t="s">
        <v>34</v>
      </c>
      <c r="AX140" s="12" t="s">
        <v>75</v>
      </c>
      <c r="AY140" s="199" t="s">
        <v>123</v>
      </c>
    </row>
    <row r="141" spans="2:65" s="1" customFormat="1" ht="31.5" customHeight="1">
      <c r="B141" s="168"/>
      <c r="C141" s="169" t="s">
        <v>188</v>
      </c>
      <c r="D141" s="169" t="s">
        <v>126</v>
      </c>
      <c r="E141" s="170" t="s">
        <v>189</v>
      </c>
      <c r="F141" s="171" t="s">
        <v>190</v>
      </c>
      <c r="G141" s="172" t="s">
        <v>138</v>
      </c>
      <c r="H141" s="173">
        <v>14.7</v>
      </c>
      <c r="I141" s="174"/>
      <c r="J141" s="175">
        <f>ROUND(I141*H141,2)</f>
        <v>0</v>
      </c>
      <c r="K141" s="171" t="s">
        <v>130</v>
      </c>
      <c r="L141" s="40"/>
      <c r="M141" s="176" t="s">
        <v>5</v>
      </c>
      <c r="N141" s="177" t="s">
        <v>41</v>
      </c>
      <c r="O141" s="41"/>
      <c r="P141" s="178">
        <f>O141*H141</f>
        <v>0</v>
      </c>
      <c r="Q141" s="178">
        <v>4.8900000000000002E-3</v>
      </c>
      <c r="R141" s="178">
        <f>Q141*H141</f>
        <v>7.1883000000000002E-2</v>
      </c>
      <c r="S141" s="178">
        <v>0</v>
      </c>
      <c r="T141" s="179">
        <f>S141*H141</f>
        <v>0</v>
      </c>
      <c r="AR141" s="24" t="s">
        <v>131</v>
      </c>
      <c r="AT141" s="24" t="s">
        <v>126</v>
      </c>
      <c r="AU141" s="24" t="s">
        <v>82</v>
      </c>
      <c r="AY141" s="24" t="s">
        <v>123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24" t="s">
        <v>75</v>
      </c>
      <c r="BK141" s="180">
        <f>ROUND(I141*H141,2)</f>
        <v>0</v>
      </c>
      <c r="BL141" s="24" t="s">
        <v>131</v>
      </c>
      <c r="BM141" s="24" t="s">
        <v>191</v>
      </c>
    </row>
    <row r="142" spans="2:65" s="1" customFormat="1" ht="27">
      <c r="B142" s="40"/>
      <c r="D142" s="182" t="s">
        <v>192</v>
      </c>
      <c r="F142" s="231" t="s">
        <v>193</v>
      </c>
      <c r="I142" s="232"/>
      <c r="L142" s="40"/>
      <c r="M142" s="233"/>
      <c r="N142" s="41"/>
      <c r="O142" s="41"/>
      <c r="P142" s="41"/>
      <c r="Q142" s="41"/>
      <c r="R142" s="41"/>
      <c r="S142" s="41"/>
      <c r="T142" s="69"/>
      <c r="AT142" s="24" t="s">
        <v>192</v>
      </c>
      <c r="AU142" s="24" t="s">
        <v>82</v>
      </c>
    </row>
    <row r="143" spans="2:65" s="11" customFormat="1">
      <c r="B143" s="181"/>
      <c r="D143" s="182" t="s">
        <v>133</v>
      </c>
      <c r="E143" s="183" t="s">
        <v>5</v>
      </c>
      <c r="F143" s="184" t="s">
        <v>194</v>
      </c>
      <c r="H143" s="185">
        <v>14.7</v>
      </c>
      <c r="I143" s="186"/>
      <c r="L143" s="181"/>
      <c r="M143" s="187"/>
      <c r="N143" s="188"/>
      <c r="O143" s="188"/>
      <c r="P143" s="188"/>
      <c r="Q143" s="188"/>
      <c r="R143" s="188"/>
      <c r="S143" s="188"/>
      <c r="T143" s="189"/>
      <c r="AT143" s="183" t="s">
        <v>133</v>
      </c>
      <c r="AU143" s="183" t="s">
        <v>82</v>
      </c>
      <c r="AV143" s="11" t="s">
        <v>82</v>
      </c>
      <c r="AW143" s="11" t="s">
        <v>34</v>
      </c>
      <c r="AX143" s="11" t="s">
        <v>70</v>
      </c>
      <c r="AY143" s="183" t="s">
        <v>123</v>
      </c>
    </row>
    <row r="144" spans="2:65" s="12" customFormat="1">
      <c r="B144" s="190"/>
      <c r="D144" s="191" t="s">
        <v>133</v>
      </c>
      <c r="E144" s="192" t="s">
        <v>5</v>
      </c>
      <c r="F144" s="193" t="s">
        <v>135</v>
      </c>
      <c r="H144" s="194">
        <v>14.7</v>
      </c>
      <c r="I144" s="195"/>
      <c r="L144" s="190"/>
      <c r="M144" s="196"/>
      <c r="N144" s="197"/>
      <c r="O144" s="197"/>
      <c r="P144" s="197"/>
      <c r="Q144" s="197"/>
      <c r="R144" s="197"/>
      <c r="S144" s="197"/>
      <c r="T144" s="198"/>
      <c r="AT144" s="199" t="s">
        <v>133</v>
      </c>
      <c r="AU144" s="199" t="s">
        <v>82</v>
      </c>
      <c r="AV144" s="12" t="s">
        <v>131</v>
      </c>
      <c r="AW144" s="12" t="s">
        <v>34</v>
      </c>
      <c r="AX144" s="12" t="s">
        <v>75</v>
      </c>
      <c r="AY144" s="199" t="s">
        <v>123</v>
      </c>
    </row>
    <row r="145" spans="2:65" s="1" customFormat="1" ht="31.5" customHeight="1">
      <c r="B145" s="168"/>
      <c r="C145" s="169" t="s">
        <v>195</v>
      </c>
      <c r="D145" s="169" t="s">
        <v>126</v>
      </c>
      <c r="E145" s="170" t="s">
        <v>196</v>
      </c>
      <c r="F145" s="171" t="s">
        <v>197</v>
      </c>
      <c r="G145" s="172" t="s">
        <v>138</v>
      </c>
      <c r="H145" s="173">
        <v>249.648</v>
      </c>
      <c r="I145" s="174"/>
      <c r="J145" s="175">
        <f>ROUND(I145*H145,2)</f>
        <v>0</v>
      </c>
      <c r="K145" s="171" t="s">
        <v>130</v>
      </c>
      <c r="L145" s="40"/>
      <c r="M145" s="176" t="s">
        <v>5</v>
      </c>
      <c r="N145" s="177" t="s">
        <v>41</v>
      </c>
      <c r="O145" s="41"/>
      <c r="P145" s="178">
        <f>O145*H145</f>
        <v>0</v>
      </c>
      <c r="Q145" s="178">
        <v>8.3199999999999993E-3</v>
      </c>
      <c r="R145" s="178">
        <f>Q145*H145</f>
        <v>2.0770713599999997</v>
      </c>
      <c r="S145" s="178">
        <v>0</v>
      </c>
      <c r="T145" s="179">
        <f>S145*H145</f>
        <v>0</v>
      </c>
      <c r="AR145" s="24" t="s">
        <v>131</v>
      </c>
      <c r="AT145" s="24" t="s">
        <v>126</v>
      </c>
      <c r="AU145" s="24" t="s">
        <v>82</v>
      </c>
      <c r="AY145" s="24" t="s">
        <v>123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24" t="s">
        <v>75</v>
      </c>
      <c r="BK145" s="180">
        <f>ROUND(I145*H145,2)</f>
        <v>0</v>
      </c>
      <c r="BL145" s="24" t="s">
        <v>131</v>
      </c>
      <c r="BM145" s="24" t="s">
        <v>198</v>
      </c>
    </row>
    <row r="146" spans="2:65" s="13" customFormat="1">
      <c r="B146" s="200"/>
      <c r="D146" s="182" t="s">
        <v>133</v>
      </c>
      <c r="E146" s="201" t="s">
        <v>5</v>
      </c>
      <c r="F146" s="202" t="s">
        <v>199</v>
      </c>
      <c r="H146" s="203" t="s">
        <v>5</v>
      </c>
      <c r="I146" s="204"/>
      <c r="L146" s="200"/>
      <c r="M146" s="205"/>
      <c r="N146" s="206"/>
      <c r="O146" s="206"/>
      <c r="P146" s="206"/>
      <c r="Q146" s="206"/>
      <c r="R146" s="206"/>
      <c r="S146" s="206"/>
      <c r="T146" s="207"/>
      <c r="AT146" s="203" t="s">
        <v>133</v>
      </c>
      <c r="AU146" s="203" t="s">
        <v>82</v>
      </c>
      <c r="AV146" s="13" t="s">
        <v>75</v>
      </c>
      <c r="AW146" s="13" t="s">
        <v>34</v>
      </c>
      <c r="AX146" s="13" t="s">
        <v>70</v>
      </c>
      <c r="AY146" s="203" t="s">
        <v>123</v>
      </c>
    </row>
    <row r="147" spans="2:65" s="11" customFormat="1">
      <c r="B147" s="181"/>
      <c r="D147" s="182" t="s">
        <v>133</v>
      </c>
      <c r="E147" s="183" t="s">
        <v>5</v>
      </c>
      <c r="F147" s="184" t="s">
        <v>200</v>
      </c>
      <c r="H147" s="185">
        <v>54.71</v>
      </c>
      <c r="I147" s="186"/>
      <c r="L147" s="181"/>
      <c r="M147" s="187"/>
      <c r="N147" s="188"/>
      <c r="O147" s="188"/>
      <c r="P147" s="188"/>
      <c r="Q147" s="188"/>
      <c r="R147" s="188"/>
      <c r="S147" s="188"/>
      <c r="T147" s="189"/>
      <c r="AT147" s="183" t="s">
        <v>133</v>
      </c>
      <c r="AU147" s="183" t="s">
        <v>82</v>
      </c>
      <c r="AV147" s="11" t="s">
        <v>82</v>
      </c>
      <c r="AW147" s="11" t="s">
        <v>34</v>
      </c>
      <c r="AX147" s="11" t="s">
        <v>70</v>
      </c>
      <c r="AY147" s="183" t="s">
        <v>123</v>
      </c>
    </row>
    <row r="148" spans="2:65" s="11" customFormat="1">
      <c r="B148" s="181"/>
      <c r="D148" s="182" t="s">
        <v>133</v>
      </c>
      <c r="E148" s="183" t="s">
        <v>5</v>
      </c>
      <c r="F148" s="184" t="s">
        <v>201</v>
      </c>
      <c r="H148" s="185">
        <v>-2.7</v>
      </c>
      <c r="I148" s="186"/>
      <c r="L148" s="181"/>
      <c r="M148" s="187"/>
      <c r="N148" s="188"/>
      <c r="O148" s="188"/>
      <c r="P148" s="188"/>
      <c r="Q148" s="188"/>
      <c r="R148" s="188"/>
      <c r="S148" s="188"/>
      <c r="T148" s="189"/>
      <c r="AT148" s="183" t="s">
        <v>133</v>
      </c>
      <c r="AU148" s="183" t="s">
        <v>82</v>
      </c>
      <c r="AV148" s="11" t="s">
        <v>82</v>
      </c>
      <c r="AW148" s="11" t="s">
        <v>34</v>
      </c>
      <c r="AX148" s="11" t="s">
        <v>70</v>
      </c>
      <c r="AY148" s="183" t="s">
        <v>123</v>
      </c>
    </row>
    <row r="149" spans="2:65" s="14" customFormat="1">
      <c r="B149" s="208"/>
      <c r="D149" s="182" t="s">
        <v>133</v>
      </c>
      <c r="E149" s="209" t="s">
        <v>5</v>
      </c>
      <c r="F149" s="210" t="s">
        <v>144</v>
      </c>
      <c r="H149" s="211">
        <v>52.01</v>
      </c>
      <c r="I149" s="212"/>
      <c r="L149" s="208"/>
      <c r="M149" s="213"/>
      <c r="N149" s="214"/>
      <c r="O149" s="214"/>
      <c r="P149" s="214"/>
      <c r="Q149" s="214"/>
      <c r="R149" s="214"/>
      <c r="S149" s="214"/>
      <c r="T149" s="215"/>
      <c r="AT149" s="209" t="s">
        <v>133</v>
      </c>
      <c r="AU149" s="209" t="s">
        <v>82</v>
      </c>
      <c r="AV149" s="14" t="s">
        <v>124</v>
      </c>
      <c r="AW149" s="14" t="s">
        <v>34</v>
      </c>
      <c r="AX149" s="14" t="s">
        <v>70</v>
      </c>
      <c r="AY149" s="209" t="s">
        <v>123</v>
      </c>
    </row>
    <row r="150" spans="2:65" s="13" customFormat="1">
      <c r="B150" s="200"/>
      <c r="D150" s="182" t="s">
        <v>133</v>
      </c>
      <c r="E150" s="201" t="s">
        <v>5</v>
      </c>
      <c r="F150" s="202" t="s">
        <v>202</v>
      </c>
      <c r="H150" s="203" t="s">
        <v>5</v>
      </c>
      <c r="I150" s="204"/>
      <c r="L150" s="200"/>
      <c r="M150" s="205"/>
      <c r="N150" s="206"/>
      <c r="O150" s="206"/>
      <c r="P150" s="206"/>
      <c r="Q150" s="206"/>
      <c r="R150" s="206"/>
      <c r="S150" s="206"/>
      <c r="T150" s="207"/>
      <c r="AT150" s="203" t="s">
        <v>133</v>
      </c>
      <c r="AU150" s="203" t="s">
        <v>82</v>
      </c>
      <c r="AV150" s="13" t="s">
        <v>75</v>
      </c>
      <c r="AW150" s="13" t="s">
        <v>34</v>
      </c>
      <c r="AX150" s="13" t="s">
        <v>70</v>
      </c>
      <c r="AY150" s="203" t="s">
        <v>123</v>
      </c>
    </row>
    <row r="151" spans="2:65" s="11" customFormat="1">
      <c r="B151" s="181"/>
      <c r="D151" s="182" t="s">
        <v>133</v>
      </c>
      <c r="E151" s="183" t="s">
        <v>5</v>
      </c>
      <c r="F151" s="184" t="s">
        <v>203</v>
      </c>
      <c r="H151" s="185">
        <v>207.898</v>
      </c>
      <c r="I151" s="186"/>
      <c r="L151" s="181"/>
      <c r="M151" s="187"/>
      <c r="N151" s="188"/>
      <c r="O151" s="188"/>
      <c r="P151" s="188"/>
      <c r="Q151" s="188"/>
      <c r="R151" s="188"/>
      <c r="S151" s="188"/>
      <c r="T151" s="189"/>
      <c r="AT151" s="183" t="s">
        <v>133</v>
      </c>
      <c r="AU151" s="183" t="s">
        <v>82</v>
      </c>
      <c r="AV151" s="11" t="s">
        <v>82</v>
      </c>
      <c r="AW151" s="11" t="s">
        <v>34</v>
      </c>
      <c r="AX151" s="11" t="s">
        <v>70</v>
      </c>
      <c r="AY151" s="183" t="s">
        <v>123</v>
      </c>
    </row>
    <row r="152" spans="2:65" s="11" customFormat="1">
      <c r="B152" s="181"/>
      <c r="D152" s="182" t="s">
        <v>133</v>
      </c>
      <c r="E152" s="183" t="s">
        <v>5</v>
      </c>
      <c r="F152" s="184" t="s">
        <v>172</v>
      </c>
      <c r="H152" s="185">
        <v>-10.26</v>
      </c>
      <c r="I152" s="186"/>
      <c r="L152" s="181"/>
      <c r="M152" s="187"/>
      <c r="N152" s="188"/>
      <c r="O152" s="188"/>
      <c r="P152" s="188"/>
      <c r="Q152" s="188"/>
      <c r="R152" s="188"/>
      <c r="S152" s="188"/>
      <c r="T152" s="189"/>
      <c r="AT152" s="183" t="s">
        <v>133</v>
      </c>
      <c r="AU152" s="183" t="s">
        <v>82</v>
      </c>
      <c r="AV152" s="11" t="s">
        <v>82</v>
      </c>
      <c r="AW152" s="11" t="s">
        <v>34</v>
      </c>
      <c r="AX152" s="11" t="s">
        <v>70</v>
      </c>
      <c r="AY152" s="183" t="s">
        <v>123</v>
      </c>
    </row>
    <row r="153" spans="2:65" s="14" customFormat="1">
      <c r="B153" s="208"/>
      <c r="D153" s="182" t="s">
        <v>133</v>
      </c>
      <c r="E153" s="209" t="s">
        <v>5</v>
      </c>
      <c r="F153" s="210" t="s">
        <v>144</v>
      </c>
      <c r="H153" s="211">
        <v>197.63800000000001</v>
      </c>
      <c r="I153" s="212"/>
      <c r="L153" s="208"/>
      <c r="M153" s="213"/>
      <c r="N153" s="214"/>
      <c r="O153" s="214"/>
      <c r="P153" s="214"/>
      <c r="Q153" s="214"/>
      <c r="R153" s="214"/>
      <c r="S153" s="214"/>
      <c r="T153" s="215"/>
      <c r="AT153" s="209" t="s">
        <v>133</v>
      </c>
      <c r="AU153" s="209" t="s">
        <v>82</v>
      </c>
      <c r="AV153" s="14" t="s">
        <v>124</v>
      </c>
      <c r="AW153" s="14" t="s">
        <v>34</v>
      </c>
      <c r="AX153" s="14" t="s">
        <v>70</v>
      </c>
      <c r="AY153" s="209" t="s">
        <v>123</v>
      </c>
    </row>
    <row r="154" spans="2:65" s="12" customFormat="1">
      <c r="B154" s="190"/>
      <c r="D154" s="191" t="s">
        <v>133</v>
      </c>
      <c r="E154" s="192" t="s">
        <v>5</v>
      </c>
      <c r="F154" s="193" t="s">
        <v>135</v>
      </c>
      <c r="H154" s="194">
        <v>249.648</v>
      </c>
      <c r="I154" s="195"/>
      <c r="L154" s="190"/>
      <c r="M154" s="196"/>
      <c r="N154" s="197"/>
      <c r="O154" s="197"/>
      <c r="P154" s="197"/>
      <c r="Q154" s="197"/>
      <c r="R154" s="197"/>
      <c r="S154" s="197"/>
      <c r="T154" s="198"/>
      <c r="AT154" s="199" t="s">
        <v>133</v>
      </c>
      <c r="AU154" s="199" t="s">
        <v>82</v>
      </c>
      <c r="AV154" s="12" t="s">
        <v>131</v>
      </c>
      <c r="AW154" s="12" t="s">
        <v>34</v>
      </c>
      <c r="AX154" s="12" t="s">
        <v>75</v>
      </c>
      <c r="AY154" s="199" t="s">
        <v>123</v>
      </c>
    </row>
    <row r="155" spans="2:65" s="1" customFormat="1" ht="22.5" customHeight="1">
      <c r="B155" s="168"/>
      <c r="C155" s="216" t="s">
        <v>204</v>
      </c>
      <c r="D155" s="216" t="s">
        <v>152</v>
      </c>
      <c r="E155" s="217" t="s">
        <v>205</v>
      </c>
      <c r="F155" s="218" t="s">
        <v>206</v>
      </c>
      <c r="G155" s="219" t="s">
        <v>138</v>
      </c>
      <c r="H155" s="220">
        <v>201.59100000000001</v>
      </c>
      <c r="I155" s="221"/>
      <c r="J155" s="222">
        <f>ROUND(I155*H155,2)</f>
        <v>0</v>
      </c>
      <c r="K155" s="218" t="s">
        <v>130</v>
      </c>
      <c r="L155" s="223"/>
      <c r="M155" s="224" t="s">
        <v>5</v>
      </c>
      <c r="N155" s="225" t="s">
        <v>41</v>
      </c>
      <c r="O155" s="41"/>
      <c r="P155" s="178">
        <f>O155*H155</f>
        <v>0</v>
      </c>
      <c r="Q155" s="178">
        <v>2.3E-3</v>
      </c>
      <c r="R155" s="178">
        <f>Q155*H155</f>
        <v>0.4636593</v>
      </c>
      <c r="S155" s="178">
        <v>0</v>
      </c>
      <c r="T155" s="179">
        <f>S155*H155</f>
        <v>0</v>
      </c>
      <c r="AR155" s="24" t="s">
        <v>155</v>
      </c>
      <c r="AT155" s="24" t="s">
        <v>152</v>
      </c>
      <c r="AU155" s="24" t="s">
        <v>82</v>
      </c>
      <c r="AY155" s="24" t="s">
        <v>123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24" t="s">
        <v>75</v>
      </c>
      <c r="BK155" s="180">
        <f>ROUND(I155*H155,2)</f>
        <v>0</v>
      </c>
      <c r="BL155" s="24" t="s">
        <v>131</v>
      </c>
      <c r="BM155" s="24" t="s">
        <v>207</v>
      </c>
    </row>
    <row r="156" spans="2:65" s="11" customFormat="1">
      <c r="B156" s="181"/>
      <c r="D156" s="191" t="s">
        <v>133</v>
      </c>
      <c r="F156" s="226" t="s">
        <v>208</v>
      </c>
      <c r="H156" s="227">
        <v>201.59100000000001</v>
      </c>
      <c r="I156" s="186"/>
      <c r="L156" s="181"/>
      <c r="M156" s="187"/>
      <c r="N156" s="188"/>
      <c r="O156" s="188"/>
      <c r="P156" s="188"/>
      <c r="Q156" s="188"/>
      <c r="R156" s="188"/>
      <c r="S156" s="188"/>
      <c r="T156" s="189"/>
      <c r="AT156" s="183" t="s">
        <v>133</v>
      </c>
      <c r="AU156" s="183" t="s">
        <v>82</v>
      </c>
      <c r="AV156" s="11" t="s">
        <v>82</v>
      </c>
      <c r="AW156" s="11" t="s">
        <v>6</v>
      </c>
      <c r="AX156" s="11" t="s">
        <v>75</v>
      </c>
      <c r="AY156" s="183" t="s">
        <v>123</v>
      </c>
    </row>
    <row r="157" spans="2:65" s="1" customFormat="1" ht="31.5" customHeight="1">
      <c r="B157" s="168"/>
      <c r="C157" s="216" t="s">
        <v>209</v>
      </c>
      <c r="D157" s="216" t="s">
        <v>152</v>
      </c>
      <c r="E157" s="217" t="s">
        <v>210</v>
      </c>
      <c r="F157" s="218" t="s">
        <v>211</v>
      </c>
      <c r="G157" s="219" t="s">
        <v>129</v>
      </c>
      <c r="H157" s="220">
        <v>5.3049999999999997</v>
      </c>
      <c r="I157" s="221"/>
      <c r="J157" s="222">
        <f>ROUND(I157*H157,2)</f>
        <v>0</v>
      </c>
      <c r="K157" s="218" t="s">
        <v>130</v>
      </c>
      <c r="L157" s="223"/>
      <c r="M157" s="224" t="s">
        <v>5</v>
      </c>
      <c r="N157" s="225" t="s">
        <v>41</v>
      </c>
      <c r="O157" s="41"/>
      <c r="P157" s="178">
        <f>O157*H157</f>
        <v>0</v>
      </c>
      <c r="Q157" s="178">
        <v>3.2000000000000001E-2</v>
      </c>
      <c r="R157" s="178">
        <f>Q157*H157</f>
        <v>0.16975999999999999</v>
      </c>
      <c r="S157" s="178">
        <v>0</v>
      </c>
      <c r="T157" s="179">
        <f>S157*H157</f>
        <v>0</v>
      </c>
      <c r="AR157" s="24" t="s">
        <v>155</v>
      </c>
      <c r="AT157" s="24" t="s">
        <v>152</v>
      </c>
      <c r="AU157" s="24" t="s">
        <v>82</v>
      </c>
      <c r="AY157" s="24" t="s">
        <v>123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24" t="s">
        <v>75</v>
      </c>
      <c r="BK157" s="180">
        <f>ROUND(I157*H157,2)</f>
        <v>0</v>
      </c>
      <c r="BL157" s="24" t="s">
        <v>131</v>
      </c>
      <c r="BM157" s="24" t="s">
        <v>212</v>
      </c>
    </row>
    <row r="158" spans="2:65" s="11" customFormat="1">
      <c r="B158" s="181"/>
      <c r="D158" s="182" t="s">
        <v>133</v>
      </c>
      <c r="E158" s="183" t="s">
        <v>5</v>
      </c>
      <c r="F158" s="184" t="s">
        <v>213</v>
      </c>
      <c r="H158" s="185">
        <v>5.2009999999999996</v>
      </c>
      <c r="I158" s="186"/>
      <c r="L158" s="181"/>
      <c r="M158" s="187"/>
      <c r="N158" s="188"/>
      <c r="O158" s="188"/>
      <c r="P158" s="188"/>
      <c r="Q158" s="188"/>
      <c r="R158" s="188"/>
      <c r="S158" s="188"/>
      <c r="T158" s="189"/>
      <c r="AT158" s="183" t="s">
        <v>133</v>
      </c>
      <c r="AU158" s="183" t="s">
        <v>82</v>
      </c>
      <c r="AV158" s="11" t="s">
        <v>82</v>
      </c>
      <c r="AW158" s="11" t="s">
        <v>34</v>
      </c>
      <c r="AX158" s="11" t="s">
        <v>70</v>
      </c>
      <c r="AY158" s="183" t="s">
        <v>123</v>
      </c>
    </row>
    <row r="159" spans="2:65" s="12" customFormat="1">
      <c r="B159" s="190"/>
      <c r="D159" s="182" t="s">
        <v>133</v>
      </c>
      <c r="E159" s="228" t="s">
        <v>5</v>
      </c>
      <c r="F159" s="229" t="s">
        <v>135</v>
      </c>
      <c r="H159" s="230">
        <v>5.2009999999999996</v>
      </c>
      <c r="I159" s="195"/>
      <c r="L159" s="190"/>
      <c r="M159" s="196"/>
      <c r="N159" s="197"/>
      <c r="O159" s="197"/>
      <c r="P159" s="197"/>
      <c r="Q159" s="197"/>
      <c r="R159" s="197"/>
      <c r="S159" s="197"/>
      <c r="T159" s="198"/>
      <c r="AT159" s="199" t="s">
        <v>133</v>
      </c>
      <c r="AU159" s="199" t="s">
        <v>82</v>
      </c>
      <c r="AV159" s="12" t="s">
        <v>131</v>
      </c>
      <c r="AW159" s="12" t="s">
        <v>34</v>
      </c>
      <c r="AX159" s="12" t="s">
        <v>75</v>
      </c>
      <c r="AY159" s="199" t="s">
        <v>123</v>
      </c>
    </row>
    <row r="160" spans="2:65" s="11" customFormat="1">
      <c r="B160" s="181"/>
      <c r="D160" s="191" t="s">
        <v>133</v>
      </c>
      <c r="F160" s="226" t="s">
        <v>214</v>
      </c>
      <c r="H160" s="227">
        <v>5.3049999999999997</v>
      </c>
      <c r="I160" s="186"/>
      <c r="L160" s="181"/>
      <c r="M160" s="187"/>
      <c r="N160" s="188"/>
      <c r="O160" s="188"/>
      <c r="P160" s="188"/>
      <c r="Q160" s="188"/>
      <c r="R160" s="188"/>
      <c r="S160" s="188"/>
      <c r="T160" s="189"/>
      <c r="AT160" s="183" t="s">
        <v>133</v>
      </c>
      <c r="AU160" s="183" t="s">
        <v>82</v>
      </c>
      <c r="AV160" s="11" t="s">
        <v>82</v>
      </c>
      <c r="AW160" s="11" t="s">
        <v>6</v>
      </c>
      <c r="AX160" s="11" t="s">
        <v>75</v>
      </c>
      <c r="AY160" s="183" t="s">
        <v>123</v>
      </c>
    </row>
    <row r="161" spans="2:65" s="1" customFormat="1" ht="22.5" customHeight="1">
      <c r="B161" s="168"/>
      <c r="C161" s="169" t="s">
        <v>215</v>
      </c>
      <c r="D161" s="169" t="s">
        <v>126</v>
      </c>
      <c r="E161" s="170" t="s">
        <v>216</v>
      </c>
      <c r="F161" s="171" t="s">
        <v>217</v>
      </c>
      <c r="G161" s="172" t="s">
        <v>218</v>
      </c>
      <c r="H161" s="173">
        <v>208.04</v>
      </c>
      <c r="I161" s="174"/>
      <c r="J161" s="175">
        <f>ROUND(I161*H161,2)</f>
        <v>0</v>
      </c>
      <c r="K161" s="171" t="s">
        <v>130</v>
      </c>
      <c r="L161" s="40"/>
      <c r="M161" s="176" t="s">
        <v>5</v>
      </c>
      <c r="N161" s="177" t="s">
        <v>41</v>
      </c>
      <c r="O161" s="41"/>
      <c r="P161" s="178">
        <f>O161*H161</f>
        <v>0</v>
      </c>
      <c r="Q161" s="178">
        <v>6.0000000000000002E-5</v>
      </c>
      <c r="R161" s="178">
        <f>Q161*H161</f>
        <v>1.2482399999999999E-2</v>
      </c>
      <c r="S161" s="178">
        <v>0</v>
      </c>
      <c r="T161" s="179">
        <f>S161*H161</f>
        <v>0</v>
      </c>
      <c r="AR161" s="24" t="s">
        <v>131</v>
      </c>
      <c r="AT161" s="24" t="s">
        <v>126</v>
      </c>
      <c r="AU161" s="24" t="s">
        <v>82</v>
      </c>
      <c r="AY161" s="24" t="s">
        <v>123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24" t="s">
        <v>75</v>
      </c>
      <c r="BK161" s="180">
        <f>ROUND(I161*H161,2)</f>
        <v>0</v>
      </c>
      <c r="BL161" s="24" t="s">
        <v>131</v>
      </c>
      <c r="BM161" s="24" t="s">
        <v>219</v>
      </c>
    </row>
    <row r="162" spans="2:65" s="11" customFormat="1">
      <c r="B162" s="181"/>
      <c r="D162" s="182" t="s">
        <v>133</v>
      </c>
      <c r="E162" s="183" t="s">
        <v>5</v>
      </c>
      <c r="F162" s="184" t="s">
        <v>220</v>
      </c>
      <c r="H162" s="185">
        <v>218.84</v>
      </c>
      <c r="I162" s="186"/>
      <c r="L162" s="181"/>
      <c r="M162" s="187"/>
      <c r="N162" s="188"/>
      <c r="O162" s="188"/>
      <c r="P162" s="188"/>
      <c r="Q162" s="188"/>
      <c r="R162" s="188"/>
      <c r="S162" s="188"/>
      <c r="T162" s="189"/>
      <c r="AT162" s="183" t="s">
        <v>133</v>
      </c>
      <c r="AU162" s="183" t="s">
        <v>82</v>
      </c>
      <c r="AV162" s="11" t="s">
        <v>82</v>
      </c>
      <c r="AW162" s="11" t="s">
        <v>34</v>
      </c>
      <c r="AX162" s="11" t="s">
        <v>70</v>
      </c>
      <c r="AY162" s="183" t="s">
        <v>123</v>
      </c>
    </row>
    <row r="163" spans="2:65" s="11" customFormat="1">
      <c r="B163" s="181"/>
      <c r="D163" s="182" t="s">
        <v>133</v>
      </c>
      <c r="E163" s="183" t="s">
        <v>5</v>
      </c>
      <c r="F163" s="184" t="s">
        <v>221</v>
      </c>
      <c r="H163" s="185">
        <v>-10.8</v>
      </c>
      <c r="I163" s="186"/>
      <c r="L163" s="181"/>
      <c r="M163" s="187"/>
      <c r="N163" s="188"/>
      <c r="O163" s="188"/>
      <c r="P163" s="188"/>
      <c r="Q163" s="188"/>
      <c r="R163" s="188"/>
      <c r="S163" s="188"/>
      <c r="T163" s="189"/>
      <c r="AT163" s="183" t="s">
        <v>133</v>
      </c>
      <c r="AU163" s="183" t="s">
        <v>82</v>
      </c>
      <c r="AV163" s="11" t="s">
        <v>82</v>
      </c>
      <c r="AW163" s="11" t="s">
        <v>34</v>
      </c>
      <c r="AX163" s="11" t="s">
        <v>70</v>
      </c>
      <c r="AY163" s="183" t="s">
        <v>123</v>
      </c>
    </row>
    <row r="164" spans="2:65" s="12" customFormat="1">
      <c r="B164" s="190"/>
      <c r="D164" s="191" t="s">
        <v>133</v>
      </c>
      <c r="E164" s="192" t="s">
        <v>5</v>
      </c>
      <c r="F164" s="193" t="s">
        <v>135</v>
      </c>
      <c r="H164" s="194">
        <v>208.04</v>
      </c>
      <c r="I164" s="195"/>
      <c r="L164" s="190"/>
      <c r="M164" s="196"/>
      <c r="N164" s="197"/>
      <c r="O164" s="197"/>
      <c r="P164" s="197"/>
      <c r="Q164" s="197"/>
      <c r="R164" s="197"/>
      <c r="S164" s="197"/>
      <c r="T164" s="198"/>
      <c r="AT164" s="199" t="s">
        <v>133</v>
      </c>
      <c r="AU164" s="199" t="s">
        <v>82</v>
      </c>
      <c r="AV164" s="12" t="s">
        <v>131</v>
      </c>
      <c r="AW164" s="12" t="s">
        <v>34</v>
      </c>
      <c r="AX164" s="12" t="s">
        <v>75</v>
      </c>
      <c r="AY164" s="199" t="s">
        <v>123</v>
      </c>
    </row>
    <row r="165" spans="2:65" s="1" customFormat="1" ht="22.5" customHeight="1">
      <c r="B165" s="168"/>
      <c r="C165" s="216" t="s">
        <v>222</v>
      </c>
      <c r="D165" s="216" t="s">
        <v>152</v>
      </c>
      <c r="E165" s="217" t="s">
        <v>223</v>
      </c>
      <c r="F165" s="218" t="s">
        <v>224</v>
      </c>
      <c r="G165" s="219" t="s">
        <v>218</v>
      </c>
      <c r="H165" s="220">
        <v>218.44200000000001</v>
      </c>
      <c r="I165" s="221"/>
      <c r="J165" s="222">
        <f>ROUND(I165*H165,2)</f>
        <v>0</v>
      </c>
      <c r="K165" s="218" t="s">
        <v>130</v>
      </c>
      <c r="L165" s="223"/>
      <c r="M165" s="224" t="s">
        <v>5</v>
      </c>
      <c r="N165" s="225" t="s">
        <v>41</v>
      </c>
      <c r="O165" s="41"/>
      <c r="P165" s="178">
        <f>O165*H165</f>
        <v>0</v>
      </c>
      <c r="Q165" s="178">
        <v>3.2000000000000003E-4</v>
      </c>
      <c r="R165" s="178">
        <f>Q165*H165</f>
        <v>6.9901440000000009E-2</v>
      </c>
      <c r="S165" s="178">
        <v>0</v>
      </c>
      <c r="T165" s="179">
        <f>S165*H165</f>
        <v>0</v>
      </c>
      <c r="AR165" s="24" t="s">
        <v>155</v>
      </c>
      <c r="AT165" s="24" t="s">
        <v>152</v>
      </c>
      <c r="AU165" s="24" t="s">
        <v>82</v>
      </c>
      <c r="AY165" s="24" t="s">
        <v>123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24" t="s">
        <v>75</v>
      </c>
      <c r="BK165" s="180">
        <f>ROUND(I165*H165,2)</f>
        <v>0</v>
      </c>
      <c r="BL165" s="24" t="s">
        <v>131</v>
      </c>
      <c r="BM165" s="24" t="s">
        <v>225</v>
      </c>
    </row>
    <row r="166" spans="2:65" s="11" customFormat="1">
      <c r="B166" s="181"/>
      <c r="D166" s="191" t="s">
        <v>133</v>
      </c>
      <c r="F166" s="226" t="s">
        <v>226</v>
      </c>
      <c r="H166" s="227">
        <v>218.44200000000001</v>
      </c>
      <c r="I166" s="186"/>
      <c r="L166" s="181"/>
      <c r="M166" s="187"/>
      <c r="N166" s="188"/>
      <c r="O166" s="188"/>
      <c r="P166" s="188"/>
      <c r="Q166" s="188"/>
      <c r="R166" s="188"/>
      <c r="S166" s="188"/>
      <c r="T166" s="189"/>
      <c r="AT166" s="183" t="s">
        <v>133</v>
      </c>
      <c r="AU166" s="183" t="s">
        <v>82</v>
      </c>
      <c r="AV166" s="11" t="s">
        <v>82</v>
      </c>
      <c r="AW166" s="11" t="s">
        <v>6</v>
      </c>
      <c r="AX166" s="11" t="s">
        <v>75</v>
      </c>
      <c r="AY166" s="183" t="s">
        <v>123</v>
      </c>
    </row>
    <row r="167" spans="2:65" s="1" customFormat="1" ht="31.5" customHeight="1">
      <c r="B167" s="168"/>
      <c r="C167" s="169" t="s">
        <v>11</v>
      </c>
      <c r="D167" s="169" t="s">
        <v>126</v>
      </c>
      <c r="E167" s="170" t="s">
        <v>227</v>
      </c>
      <c r="F167" s="171" t="s">
        <v>228</v>
      </c>
      <c r="G167" s="172" t="s">
        <v>218</v>
      </c>
      <c r="H167" s="173">
        <v>4.8</v>
      </c>
      <c r="I167" s="174"/>
      <c r="J167" s="175">
        <f>ROUND(I167*H167,2)</f>
        <v>0</v>
      </c>
      <c r="K167" s="171" t="s">
        <v>130</v>
      </c>
      <c r="L167" s="40"/>
      <c r="M167" s="176" t="s">
        <v>5</v>
      </c>
      <c r="N167" s="177" t="s">
        <v>41</v>
      </c>
      <c r="O167" s="41"/>
      <c r="P167" s="178">
        <f>O167*H167</f>
        <v>0</v>
      </c>
      <c r="Q167" s="178">
        <v>2.5000000000000001E-4</v>
      </c>
      <c r="R167" s="178">
        <f>Q167*H167</f>
        <v>1.1999999999999999E-3</v>
      </c>
      <c r="S167" s="178">
        <v>0</v>
      </c>
      <c r="T167" s="179">
        <f>S167*H167</f>
        <v>0</v>
      </c>
      <c r="AR167" s="24" t="s">
        <v>131</v>
      </c>
      <c r="AT167" s="24" t="s">
        <v>126</v>
      </c>
      <c r="AU167" s="24" t="s">
        <v>82</v>
      </c>
      <c r="AY167" s="24" t="s">
        <v>123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24" t="s">
        <v>75</v>
      </c>
      <c r="BK167" s="180">
        <f>ROUND(I167*H167,2)</f>
        <v>0</v>
      </c>
      <c r="BL167" s="24" t="s">
        <v>131</v>
      </c>
      <c r="BM167" s="24" t="s">
        <v>229</v>
      </c>
    </row>
    <row r="168" spans="2:65" s="11" customFormat="1">
      <c r="B168" s="181"/>
      <c r="D168" s="182" t="s">
        <v>133</v>
      </c>
      <c r="E168" s="183" t="s">
        <v>5</v>
      </c>
      <c r="F168" s="184" t="s">
        <v>230</v>
      </c>
      <c r="H168" s="185">
        <v>4.8</v>
      </c>
      <c r="I168" s="186"/>
      <c r="L168" s="181"/>
      <c r="M168" s="187"/>
      <c r="N168" s="188"/>
      <c r="O168" s="188"/>
      <c r="P168" s="188"/>
      <c r="Q168" s="188"/>
      <c r="R168" s="188"/>
      <c r="S168" s="188"/>
      <c r="T168" s="189"/>
      <c r="AT168" s="183" t="s">
        <v>133</v>
      </c>
      <c r="AU168" s="183" t="s">
        <v>82</v>
      </c>
      <c r="AV168" s="11" t="s">
        <v>82</v>
      </c>
      <c r="AW168" s="11" t="s">
        <v>34</v>
      </c>
      <c r="AX168" s="11" t="s">
        <v>70</v>
      </c>
      <c r="AY168" s="183" t="s">
        <v>123</v>
      </c>
    </row>
    <row r="169" spans="2:65" s="12" customFormat="1">
      <c r="B169" s="190"/>
      <c r="D169" s="191" t="s">
        <v>133</v>
      </c>
      <c r="E169" s="192" t="s">
        <v>5</v>
      </c>
      <c r="F169" s="193" t="s">
        <v>135</v>
      </c>
      <c r="H169" s="194">
        <v>4.8</v>
      </c>
      <c r="I169" s="195"/>
      <c r="L169" s="190"/>
      <c r="M169" s="196"/>
      <c r="N169" s="197"/>
      <c r="O169" s="197"/>
      <c r="P169" s="197"/>
      <c r="Q169" s="197"/>
      <c r="R169" s="197"/>
      <c r="S169" s="197"/>
      <c r="T169" s="198"/>
      <c r="AT169" s="199" t="s">
        <v>133</v>
      </c>
      <c r="AU169" s="199" t="s">
        <v>82</v>
      </c>
      <c r="AV169" s="12" t="s">
        <v>131</v>
      </c>
      <c r="AW169" s="12" t="s">
        <v>34</v>
      </c>
      <c r="AX169" s="12" t="s">
        <v>75</v>
      </c>
      <c r="AY169" s="199" t="s">
        <v>123</v>
      </c>
    </row>
    <row r="170" spans="2:65" s="1" customFormat="1" ht="22.5" customHeight="1">
      <c r="B170" s="168"/>
      <c r="C170" s="216" t="s">
        <v>231</v>
      </c>
      <c r="D170" s="216" t="s">
        <v>152</v>
      </c>
      <c r="E170" s="217" t="s">
        <v>232</v>
      </c>
      <c r="F170" s="218" t="s">
        <v>233</v>
      </c>
      <c r="G170" s="219" t="s">
        <v>218</v>
      </c>
      <c r="H170" s="220">
        <v>5.04</v>
      </c>
      <c r="I170" s="221"/>
      <c r="J170" s="222">
        <f>ROUND(I170*H170,2)</f>
        <v>0</v>
      </c>
      <c r="K170" s="218" t="s">
        <v>130</v>
      </c>
      <c r="L170" s="223"/>
      <c r="M170" s="224" t="s">
        <v>5</v>
      </c>
      <c r="N170" s="225" t="s">
        <v>41</v>
      </c>
      <c r="O170" s="41"/>
      <c r="P170" s="178">
        <f>O170*H170</f>
        <v>0</v>
      </c>
      <c r="Q170" s="178">
        <v>3.0000000000000001E-5</v>
      </c>
      <c r="R170" s="178">
        <f>Q170*H170</f>
        <v>1.5120000000000002E-4</v>
      </c>
      <c r="S170" s="178">
        <v>0</v>
      </c>
      <c r="T170" s="179">
        <f>S170*H170</f>
        <v>0</v>
      </c>
      <c r="AR170" s="24" t="s">
        <v>155</v>
      </c>
      <c r="AT170" s="24" t="s">
        <v>152</v>
      </c>
      <c r="AU170" s="24" t="s">
        <v>82</v>
      </c>
      <c r="AY170" s="24" t="s">
        <v>123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24" t="s">
        <v>75</v>
      </c>
      <c r="BK170" s="180">
        <f>ROUND(I170*H170,2)</f>
        <v>0</v>
      </c>
      <c r="BL170" s="24" t="s">
        <v>131</v>
      </c>
      <c r="BM170" s="24" t="s">
        <v>234</v>
      </c>
    </row>
    <row r="171" spans="2:65" s="11" customFormat="1">
      <c r="B171" s="181"/>
      <c r="D171" s="191" t="s">
        <v>133</v>
      </c>
      <c r="F171" s="226" t="s">
        <v>235</v>
      </c>
      <c r="H171" s="227">
        <v>5.04</v>
      </c>
      <c r="I171" s="186"/>
      <c r="L171" s="181"/>
      <c r="M171" s="187"/>
      <c r="N171" s="188"/>
      <c r="O171" s="188"/>
      <c r="P171" s="188"/>
      <c r="Q171" s="188"/>
      <c r="R171" s="188"/>
      <c r="S171" s="188"/>
      <c r="T171" s="189"/>
      <c r="AT171" s="183" t="s">
        <v>133</v>
      </c>
      <c r="AU171" s="183" t="s">
        <v>82</v>
      </c>
      <c r="AV171" s="11" t="s">
        <v>82</v>
      </c>
      <c r="AW171" s="11" t="s">
        <v>6</v>
      </c>
      <c r="AX171" s="11" t="s">
        <v>75</v>
      </c>
      <c r="AY171" s="183" t="s">
        <v>123</v>
      </c>
    </row>
    <row r="172" spans="2:65" s="1" customFormat="1" ht="31.5" customHeight="1">
      <c r="B172" s="168"/>
      <c r="C172" s="169" t="s">
        <v>236</v>
      </c>
      <c r="D172" s="169" t="s">
        <v>126</v>
      </c>
      <c r="E172" s="170" t="s">
        <v>237</v>
      </c>
      <c r="F172" s="171" t="s">
        <v>238</v>
      </c>
      <c r="G172" s="172" t="s">
        <v>138</v>
      </c>
      <c r="H172" s="173">
        <v>264.34800000000001</v>
      </c>
      <c r="I172" s="174"/>
      <c r="J172" s="175">
        <f>ROUND(I172*H172,2)</f>
        <v>0</v>
      </c>
      <c r="K172" s="171" t="s">
        <v>130</v>
      </c>
      <c r="L172" s="40"/>
      <c r="M172" s="176" t="s">
        <v>5</v>
      </c>
      <c r="N172" s="177" t="s">
        <v>41</v>
      </c>
      <c r="O172" s="41"/>
      <c r="P172" s="178">
        <f>O172*H172</f>
        <v>0</v>
      </c>
      <c r="Q172" s="178">
        <v>6.28E-3</v>
      </c>
      <c r="R172" s="178">
        <f>Q172*H172</f>
        <v>1.6601054400000002</v>
      </c>
      <c r="S172" s="178">
        <v>0</v>
      </c>
      <c r="T172" s="179">
        <f>S172*H172</f>
        <v>0</v>
      </c>
      <c r="AR172" s="24" t="s">
        <v>131</v>
      </c>
      <c r="AT172" s="24" t="s">
        <v>126</v>
      </c>
      <c r="AU172" s="24" t="s">
        <v>82</v>
      </c>
      <c r="AY172" s="24" t="s">
        <v>123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24" t="s">
        <v>75</v>
      </c>
      <c r="BK172" s="180">
        <f>ROUND(I172*H172,2)</f>
        <v>0</v>
      </c>
      <c r="BL172" s="24" t="s">
        <v>131</v>
      </c>
      <c r="BM172" s="24" t="s">
        <v>239</v>
      </c>
    </row>
    <row r="173" spans="2:65" s="11" customFormat="1">
      <c r="B173" s="181"/>
      <c r="D173" s="182" t="s">
        <v>133</v>
      </c>
      <c r="E173" s="183" t="s">
        <v>5</v>
      </c>
      <c r="F173" s="184" t="s">
        <v>240</v>
      </c>
      <c r="H173" s="185">
        <v>249.648</v>
      </c>
      <c r="I173" s="186"/>
      <c r="L173" s="181"/>
      <c r="M173" s="187"/>
      <c r="N173" s="188"/>
      <c r="O173" s="188"/>
      <c r="P173" s="188"/>
      <c r="Q173" s="188"/>
      <c r="R173" s="188"/>
      <c r="S173" s="188"/>
      <c r="T173" s="189"/>
      <c r="AT173" s="183" t="s">
        <v>133</v>
      </c>
      <c r="AU173" s="183" t="s">
        <v>82</v>
      </c>
      <c r="AV173" s="11" t="s">
        <v>82</v>
      </c>
      <c r="AW173" s="11" t="s">
        <v>34</v>
      </c>
      <c r="AX173" s="11" t="s">
        <v>70</v>
      </c>
      <c r="AY173" s="183" t="s">
        <v>123</v>
      </c>
    </row>
    <row r="174" spans="2:65" s="11" customFormat="1">
      <c r="B174" s="181"/>
      <c r="D174" s="182" t="s">
        <v>133</v>
      </c>
      <c r="E174" s="183" t="s">
        <v>5</v>
      </c>
      <c r="F174" s="184" t="s">
        <v>241</v>
      </c>
      <c r="H174" s="185">
        <v>14.7</v>
      </c>
      <c r="I174" s="186"/>
      <c r="L174" s="181"/>
      <c r="M174" s="187"/>
      <c r="N174" s="188"/>
      <c r="O174" s="188"/>
      <c r="P174" s="188"/>
      <c r="Q174" s="188"/>
      <c r="R174" s="188"/>
      <c r="S174" s="188"/>
      <c r="T174" s="189"/>
      <c r="AT174" s="183" t="s">
        <v>133</v>
      </c>
      <c r="AU174" s="183" t="s">
        <v>82</v>
      </c>
      <c r="AV174" s="11" t="s">
        <v>82</v>
      </c>
      <c r="AW174" s="11" t="s">
        <v>34</v>
      </c>
      <c r="AX174" s="11" t="s">
        <v>70</v>
      </c>
      <c r="AY174" s="183" t="s">
        <v>123</v>
      </c>
    </row>
    <row r="175" spans="2:65" s="12" customFormat="1">
      <c r="B175" s="190"/>
      <c r="D175" s="191" t="s">
        <v>133</v>
      </c>
      <c r="E175" s="192" t="s">
        <v>5</v>
      </c>
      <c r="F175" s="193" t="s">
        <v>135</v>
      </c>
      <c r="H175" s="194">
        <v>264.34800000000001</v>
      </c>
      <c r="I175" s="195"/>
      <c r="L175" s="190"/>
      <c r="M175" s="196"/>
      <c r="N175" s="197"/>
      <c r="O175" s="197"/>
      <c r="P175" s="197"/>
      <c r="Q175" s="197"/>
      <c r="R175" s="197"/>
      <c r="S175" s="197"/>
      <c r="T175" s="198"/>
      <c r="AT175" s="199" t="s">
        <v>133</v>
      </c>
      <c r="AU175" s="199" t="s">
        <v>82</v>
      </c>
      <c r="AV175" s="12" t="s">
        <v>131</v>
      </c>
      <c r="AW175" s="12" t="s">
        <v>34</v>
      </c>
      <c r="AX175" s="12" t="s">
        <v>75</v>
      </c>
      <c r="AY175" s="199" t="s">
        <v>123</v>
      </c>
    </row>
    <row r="176" spans="2:65" s="1" customFormat="1" ht="31.5" customHeight="1">
      <c r="B176" s="168"/>
      <c r="C176" s="169" t="s">
        <v>242</v>
      </c>
      <c r="D176" s="169" t="s">
        <v>126</v>
      </c>
      <c r="E176" s="170" t="s">
        <v>243</v>
      </c>
      <c r="F176" s="171" t="s">
        <v>244</v>
      </c>
      <c r="G176" s="172" t="s">
        <v>138</v>
      </c>
      <c r="H176" s="173">
        <v>213</v>
      </c>
      <c r="I176" s="174"/>
      <c r="J176" s="175">
        <f>ROUND(I176*H176,2)</f>
        <v>0</v>
      </c>
      <c r="K176" s="171" t="s">
        <v>130</v>
      </c>
      <c r="L176" s="40"/>
      <c r="M176" s="176" t="s">
        <v>5</v>
      </c>
      <c r="N176" s="177" t="s">
        <v>41</v>
      </c>
      <c r="O176" s="41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AR176" s="24" t="s">
        <v>131</v>
      </c>
      <c r="AT176" s="24" t="s">
        <v>126</v>
      </c>
      <c r="AU176" s="24" t="s">
        <v>82</v>
      </c>
      <c r="AY176" s="24" t="s">
        <v>123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24" t="s">
        <v>75</v>
      </c>
      <c r="BK176" s="180">
        <f>ROUND(I176*H176,2)</f>
        <v>0</v>
      </c>
      <c r="BL176" s="24" t="s">
        <v>131</v>
      </c>
      <c r="BM176" s="24" t="s">
        <v>245</v>
      </c>
    </row>
    <row r="177" spans="2:65" s="13" customFormat="1">
      <c r="B177" s="200"/>
      <c r="D177" s="182" t="s">
        <v>133</v>
      </c>
      <c r="E177" s="201" t="s">
        <v>5</v>
      </c>
      <c r="F177" s="202" t="s">
        <v>140</v>
      </c>
      <c r="H177" s="203" t="s">
        <v>5</v>
      </c>
      <c r="I177" s="204"/>
      <c r="L177" s="200"/>
      <c r="M177" s="205"/>
      <c r="N177" s="206"/>
      <c r="O177" s="206"/>
      <c r="P177" s="206"/>
      <c r="Q177" s="206"/>
      <c r="R177" s="206"/>
      <c r="S177" s="206"/>
      <c r="T177" s="207"/>
      <c r="AT177" s="203" t="s">
        <v>133</v>
      </c>
      <c r="AU177" s="203" t="s">
        <v>82</v>
      </c>
      <c r="AV177" s="13" t="s">
        <v>75</v>
      </c>
      <c r="AW177" s="13" t="s">
        <v>34</v>
      </c>
      <c r="AX177" s="13" t="s">
        <v>70</v>
      </c>
      <c r="AY177" s="203" t="s">
        <v>123</v>
      </c>
    </row>
    <row r="178" spans="2:65" s="11" customFormat="1">
      <c r="B178" s="181"/>
      <c r="D178" s="182" t="s">
        <v>133</v>
      </c>
      <c r="E178" s="183" t="s">
        <v>5</v>
      </c>
      <c r="F178" s="184" t="s">
        <v>246</v>
      </c>
      <c r="H178" s="185">
        <v>108</v>
      </c>
      <c r="I178" s="186"/>
      <c r="L178" s="181"/>
      <c r="M178" s="187"/>
      <c r="N178" s="188"/>
      <c r="O178" s="188"/>
      <c r="P178" s="188"/>
      <c r="Q178" s="188"/>
      <c r="R178" s="188"/>
      <c r="S178" s="188"/>
      <c r="T178" s="189"/>
      <c r="AT178" s="183" t="s">
        <v>133</v>
      </c>
      <c r="AU178" s="183" t="s">
        <v>82</v>
      </c>
      <c r="AV178" s="11" t="s">
        <v>82</v>
      </c>
      <c r="AW178" s="11" t="s">
        <v>34</v>
      </c>
      <c r="AX178" s="11" t="s">
        <v>70</v>
      </c>
      <c r="AY178" s="183" t="s">
        <v>123</v>
      </c>
    </row>
    <row r="179" spans="2:65" s="14" customFormat="1">
      <c r="B179" s="208"/>
      <c r="D179" s="182" t="s">
        <v>133</v>
      </c>
      <c r="E179" s="209" t="s">
        <v>5</v>
      </c>
      <c r="F179" s="210" t="s">
        <v>144</v>
      </c>
      <c r="H179" s="211">
        <v>108</v>
      </c>
      <c r="I179" s="212"/>
      <c r="L179" s="208"/>
      <c r="M179" s="213"/>
      <c r="N179" s="214"/>
      <c r="O179" s="214"/>
      <c r="P179" s="214"/>
      <c r="Q179" s="214"/>
      <c r="R179" s="214"/>
      <c r="S179" s="214"/>
      <c r="T179" s="215"/>
      <c r="AT179" s="209" t="s">
        <v>133</v>
      </c>
      <c r="AU179" s="209" t="s">
        <v>82</v>
      </c>
      <c r="AV179" s="14" t="s">
        <v>124</v>
      </c>
      <c r="AW179" s="14" t="s">
        <v>34</v>
      </c>
      <c r="AX179" s="14" t="s">
        <v>70</v>
      </c>
      <c r="AY179" s="209" t="s">
        <v>123</v>
      </c>
    </row>
    <row r="180" spans="2:65" s="13" customFormat="1">
      <c r="B180" s="200"/>
      <c r="D180" s="182" t="s">
        <v>133</v>
      </c>
      <c r="E180" s="201" t="s">
        <v>5</v>
      </c>
      <c r="F180" s="202" t="s">
        <v>145</v>
      </c>
      <c r="H180" s="203" t="s">
        <v>5</v>
      </c>
      <c r="I180" s="204"/>
      <c r="L180" s="200"/>
      <c r="M180" s="205"/>
      <c r="N180" s="206"/>
      <c r="O180" s="206"/>
      <c r="P180" s="206"/>
      <c r="Q180" s="206"/>
      <c r="R180" s="206"/>
      <c r="S180" s="206"/>
      <c r="T180" s="207"/>
      <c r="AT180" s="203" t="s">
        <v>133</v>
      </c>
      <c r="AU180" s="203" t="s">
        <v>82</v>
      </c>
      <c r="AV180" s="13" t="s">
        <v>75</v>
      </c>
      <c r="AW180" s="13" t="s">
        <v>34</v>
      </c>
      <c r="AX180" s="13" t="s">
        <v>70</v>
      </c>
      <c r="AY180" s="203" t="s">
        <v>123</v>
      </c>
    </row>
    <row r="181" spans="2:65" s="11" customFormat="1">
      <c r="B181" s="181"/>
      <c r="D181" s="182" t="s">
        <v>133</v>
      </c>
      <c r="E181" s="183" t="s">
        <v>5</v>
      </c>
      <c r="F181" s="184" t="s">
        <v>247</v>
      </c>
      <c r="H181" s="185">
        <v>105</v>
      </c>
      <c r="I181" s="186"/>
      <c r="L181" s="181"/>
      <c r="M181" s="187"/>
      <c r="N181" s="188"/>
      <c r="O181" s="188"/>
      <c r="P181" s="188"/>
      <c r="Q181" s="188"/>
      <c r="R181" s="188"/>
      <c r="S181" s="188"/>
      <c r="T181" s="189"/>
      <c r="AT181" s="183" t="s">
        <v>133</v>
      </c>
      <c r="AU181" s="183" t="s">
        <v>82</v>
      </c>
      <c r="AV181" s="11" t="s">
        <v>82</v>
      </c>
      <c r="AW181" s="11" t="s">
        <v>34</v>
      </c>
      <c r="AX181" s="11" t="s">
        <v>70</v>
      </c>
      <c r="AY181" s="183" t="s">
        <v>123</v>
      </c>
    </row>
    <row r="182" spans="2:65" s="14" customFormat="1">
      <c r="B182" s="208"/>
      <c r="D182" s="182" t="s">
        <v>133</v>
      </c>
      <c r="E182" s="209" t="s">
        <v>5</v>
      </c>
      <c r="F182" s="210" t="s">
        <v>144</v>
      </c>
      <c r="H182" s="211">
        <v>105</v>
      </c>
      <c r="I182" s="212"/>
      <c r="L182" s="208"/>
      <c r="M182" s="213"/>
      <c r="N182" s="214"/>
      <c r="O182" s="214"/>
      <c r="P182" s="214"/>
      <c r="Q182" s="214"/>
      <c r="R182" s="214"/>
      <c r="S182" s="214"/>
      <c r="T182" s="215"/>
      <c r="AT182" s="209" t="s">
        <v>133</v>
      </c>
      <c r="AU182" s="209" t="s">
        <v>82</v>
      </c>
      <c r="AV182" s="14" t="s">
        <v>124</v>
      </c>
      <c r="AW182" s="14" t="s">
        <v>34</v>
      </c>
      <c r="AX182" s="14" t="s">
        <v>70</v>
      </c>
      <c r="AY182" s="209" t="s">
        <v>123</v>
      </c>
    </row>
    <row r="183" spans="2:65" s="12" customFormat="1">
      <c r="B183" s="190"/>
      <c r="D183" s="191" t="s">
        <v>133</v>
      </c>
      <c r="E183" s="192" t="s">
        <v>5</v>
      </c>
      <c r="F183" s="193" t="s">
        <v>135</v>
      </c>
      <c r="H183" s="194">
        <v>213</v>
      </c>
      <c r="I183" s="195"/>
      <c r="L183" s="190"/>
      <c r="M183" s="196"/>
      <c r="N183" s="197"/>
      <c r="O183" s="197"/>
      <c r="P183" s="197"/>
      <c r="Q183" s="197"/>
      <c r="R183" s="197"/>
      <c r="S183" s="197"/>
      <c r="T183" s="198"/>
      <c r="AT183" s="199" t="s">
        <v>133</v>
      </c>
      <c r="AU183" s="199" t="s">
        <v>82</v>
      </c>
      <c r="AV183" s="12" t="s">
        <v>131</v>
      </c>
      <c r="AW183" s="12" t="s">
        <v>34</v>
      </c>
      <c r="AX183" s="12" t="s">
        <v>75</v>
      </c>
      <c r="AY183" s="199" t="s">
        <v>123</v>
      </c>
    </row>
    <row r="184" spans="2:65" s="1" customFormat="1" ht="31.5" customHeight="1">
      <c r="B184" s="168"/>
      <c r="C184" s="216" t="s">
        <v>248</v>
      </c>
      <c r="D184" s="216" t="s">
        <v>152</v>
      </c>
      <c r="E184" s="217" t="s">
        <v>249</v>
      </c>
      <c r="F184" s="218" t="s">
        <v>250</v>
      </c>
      <c r="G184" s="219" t="s">
        <v>138</v>
      </c>
      <c r="H184" s="220">
        <v>213</v>
      </c>
      <c r="I184" s="221"/>
      <c r="J184" s="222">
        <f>ROUND(I184*H184,2)</f>
        <v>0</v>
      </c>
      <c r="K184" s="218" t="s">
        <v>5</v>
      </c>
      <c r="L184" s="223"/>
      <c r="M184" s="224" t="s">
        <v>5</v>
      </c>
      <c r="N184" s="225" t="s">
        <v>41</v>
      </c>
      <c r="O184" s="41"/>
      <c r="P184" s="178">
        <f>O184*H184</f>
        <v>0</v>
      </c>
      <c r="Q184" s="178">
        <v>1.2999999999999999E-3</v>
      </c>
      <c r="R184" s="178">
        <f>Q184*H184</f>
        <v>0.27689999999999998</v>
      </c>
      <c r="S184" s="178">
        <v>0</v>
      </c>
      <c r="T184" s="179">
        <f>S184*H184</f>
        <v>0</v>
      </c>
      <c r="AR184" s="24" t="s">
        <v>155</v>
      </c>
      <c r="AT184" s="24" t="s">
        <v>152</v>
      </c>
      <c r="AU184" s="24" t="s">
        <v>82</v>
      </c>
      <c r="AY184" s="24" t="s">
        <v>123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24" t="s">
        <v>75</v>
      </c>
      <c r="BK184" s="180">
        <f>ROUND(I184*H184,2)</f>
        <v>0</v>
      </c>
      <c r="BL184" s="24" t="s">
        <v>131</v>
      </c>
      <c r="BM184" s="24" t="s">
        <v>251</v>
      </c>
    </row>
    <row r="185" spans="2:65" s="10" customFormat="1" ht="29.85" customHeight="1">
      <c r="B185" s="154"/>
      <c r="D185" s="165" t="s">
        <v>69</v>
      </c>
      <c r="E185" s="166" t="s">
        <v>188</v>
      </c>
      <c r="F185" s="166" t="s">
        <v>252</v>
      </c>
      <c r="I185" s="157"/>
      <c r="J185" s="167">
        <f>BK185</f>
        <v>0</v>
      </c>
      <c r="L185" s="154"/>
      <c r="M185" s="159"/>
      <c r="N185" s="160"/>
      <c r="O185" s="160"/>
      <c r="P185" s="161">
        <f>SUM(P186:P247)</f>
        <v>0</v>
      </c>
      <c r="Q185" s="160"/>
      <c r="R185" s="161">
        <f>SUM(R186:R247)</f>
        <v>1.6476178999999997</v>
      </c>
      <c r="S185" s="160"/>
      <c r="T185" s="162">
        <f>SUM(T186:T247)</f>
        <v>30.137339999999998</v>
      </c>
      <c r="AR185" s="155" t="s">
        <v>75</v>
      </c>
      <c r="AT185" s="163" t="s">
        <v>69</v>
      </c>
      <c r="AU185" s="163" t="s">
        <v>75</v>
      </c>
      <c r="AY185" s="155" t="s">
        <v>123</v>
      </c>
      <c r="BK185" s="164">
        <f>SUM(BK186:BK247)</f>
        <v>0</v>
      </c>
    </row>
    <row r="186" spans="2:65" s="1" customFormat="1" ht="31.5" customHeight="1">
      <c r="B186" s="168"/>
      <c r="C186" s="169" t="s">
        <v>253</v>
      </c>
      <c r="D186" s="169" t="s">
        <v>126</v>
      </c>
      <c r="E186" s="170" t="s">
        <v>254</v>
      </c>
      <c r="F186" s="171" t="s">
        <v>255</v>
      </c>
      <c r="G186" s="172" t="s">
        <v>138</v>
      </c>
      <c r="H186" s="173">
        <v>2018.5920000000001</v>
      </c>
      <c r="I186" s="174"/>
      <c r="J186" s="175">
        <f>ROUND(I186*H186,2)</f>
        <v>0</v>
      </c>
      <c r="K186" s="171" t="s">
        <v>130</v>
      </c>
      <c r="L186" s="40"/>
      <c r="M186" s="176" t="s">
        <v>5</v>
      </c>
      <c r="N186" s="177" t="s">
        <v>41</v>
      </c>
      <c r="O186" s="41"/>
      <c r="P186" s="178">
        <f>O186*H186</f>
        <v>0</v>
      </c>
      <c r="Q186" s="178">
        <v>0</v>
      </c>
      <c r="R186" s="178">
        <f>Q186*H186</f>
        <v>0</v>
      </c>
      <c r="S186" s="178">
        <v>0</v>
      </c>
      <c r="T186" s="179">
        <f>S186*H186</f>
        <v>0</v>
      </c>
      <c r="AR186" s="24" t="s">
        <v>131</v>
      </c>
      <c r="AT186" s="24" t="s">
        <v>126</v>
      </c>
      <c r="AU186" s="24" t="s">
        <v>82</v>
      </c>
      <c r="AY186" s="24" t="s">
        <v>123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24" t="s">
        <v>75</v>
      </c>
      <c r="BK186" s="180">
        <f>ROUND(I186*H186,2)</f>
        <v>0</v>
      </c>
      <c r="BL186" s="24" t="s">
        <v>131</v>
      </c>
      <c r="BM186" s="24" t="s">
        <v>256</v>
      </c>
    </row>
    <row r="187" spans="2:65" s="11" customFormat="1">
      <c r="B187" s="181"/>
      <c r="D187" s="182" t="s">
        <v>133</v>
      </c>
      <c r="E187" s="183" t="s">
        <v>5</v>
      </c>
      <c r="F187" s="184" t="s">
        <v>257</v>
      </c>
      <c r="H187" s="185">
        <v>2018.5920000000001</v>
      </c>
      <c r="I187" s="186"/>
      <c r="L187" s="181"/>
      <c r="M187" s="187"/>
      <c r="N187" s="188"/>
      <c r="O187" s="188"/>
      <c r="P187" s="188"/>
      <c r="Q187" s="188"/>
      <c r="R187" s="188"/>
      <c r="S187" s="188"/>
      <c r="T187" s="189"/>
      <c r="AT187" s="183" t="s">
        <v>133</v>
      </c>
      <c r="AU187" s="183" t="s">
        <v>82</v>
      </c>
      <c r="AV187" s="11" t="s">
        <v>82</v>
      </c>
      <c r="AW187" s="11" t="s">
        <v>34</v>
      </c>
      <c r="AX187" s="11" t="s">
        <v>70</v>
      </c>
      <c r="AY187" s="183" t="s">
        <v>123</v>
      </c>
    </row>
    <row r="188" spans="2:65" s="12" customFormat="1">
      <c r="B188" s="190"/>
      <c r="D188" s="191" t="s">
        <v>133</v>
      </c>
      <c r="E188" s="192" t="s">
        <v>5</v>
      </c>
      <c r="F188" s="193" t="s">
        <v>135</v>
      </c>
      <c r="H188" s="194">
        <v>2018.5920000000001</v>
      </c>
      <c r="I188" s="195"/>
      <c r="L188" s="190"/>
      <c r="M188" s="196"/>
      <c r="N188" s="197"/>
      <c r="O188" s="197"/>
      <c r="P188" s="197"/>
      <c r="Q188" s="197"/>
      <c r="R188" s="197"/>
      <c r="S188" s="197"/>
      <c r="T188" s="198"/>
      <c r="AT188" s="199" t="s">
        <v>133</v>
      </c>
      <c r="AU188" s="199" t="s">
        <v>82</v>
      </c>
      <c r="AV188" s="12" t="s">
        <v>131</v>
      </c>
      <c r="AW188" s="12" t="s">
        <v>34</v>
      </c>
      <c r="AX188" s="12" t="s">
        <v>75</v>
      </c>
      <c r="AY188" s="199" t="s">
        <v>123</v>
      </c>
    </row>
    <row r="189" spans="2:65" s="1" customFormat="1" ht="44.25" customHeight="1">
      <c r="B189" s="168"/>
      <c r="C189" s="169" t="s">
        <v>10</v>
      </c>
      <c r="D189" s="169" t="s">
        <v>126</v>
      </c>
      <c r="E189" s="170" t="s">
        <v>258</v>
      </c>
      <c r="F189" s="171" t="s">
        <v>259</v>
      </c>
      <c r="G189" s="172" t="s">
        <v>138</v>
      </c>
      <c r="H189" s="173">
        <v>121115.52</v>
      </c>
      <c r="I189" s="174"/>
      <c r="J189" s="175">
        <f>ROUND(I189*H189,2)</f>
        <v>0</v>
      </c>
      <c r="K189" s="171" t="s">
        <v>130</v>
      </c>
      <c r="L189" s="40"/>
      <c r="M189" s="176" t="s">
        <v>5</v>
      </c>
      <c r="N189" s="177" t="s">
        <v>41</v>
      </c>
      <c r="O189" s="41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AR189" s="24" t="s">
        <v>131</v>
      </c>
      <c r="AT189" s="24" t="s">
        <v>126</v>
      </c>
      <c r="AU189" s="24" t="s">
        <v>82</v>
      </c>
      <c r="AY189" s="24" t="s">
        <v>123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24" t="s">
        <v>75</v>
      </c>
      <c r="BK189" s="180">
        <f>ROUND(I189*H189,2)</f>
        <v>0</v>
      </c>
      <c r="BL189" s="24" t="s">
        <v>131</v>
      </c>
      <c r="BM189" s="24" t="s">
        <v>260</v>
      </c>
    </row>
    <row r="190" spans="2:65" s="11" customFormat="1">
      <c r="B190" s="181"/>
      <c r="D190" s="182" t="s">
        <v>133</v>
      </c>
      <c r="E190" s="183" t="s">
        <v>5</v>
      </c>
      <c r="F190" s="184" t="s">
        <v>261</v>
      </c>
      <c r="H190" s="185">
        <v>121115.52</v>
      </c>
      <c r="I190" s="186"/>
      <c r="L190" s="181"/>
      <c r="M190" s="187"/>
      <c r="N190" s="188"/>
      <c r="O190" s="188"/>
      <c r="P190" s="188"/>
      <c r="Q190" s="188"/>
      <c r="R190" s="188"/>
      <c r="S190" s="188"/>
      <c r="T190" s="189"/>
      <c r="AT190" s="183" t="s">
        <v>133</v>
      </c>
      <c r="AU190" s="183" t="s">
        <v>82</v>
      </c>
      <c r="AV190" s="11" t="s">
        <v>82</v>
      </c>
      <c r="AW190" s="11" t="s">
        <v>34</v>
      </c>
      <c r="AX190" s="11" t="s">
        <v>70</v>
      </c>
      <c r="AY190" s="183" t="s">
        <v>123</v>
      </c>
    </row>
    <row r="191" spans="2:65" s="12" customFormat="1">
      <c r="B191" s="190"/>
      <c r="D191" s="191" t="s">
        <v>133</v>
      </c>
      <c r="E191" s="192" t="s">
        <v>5</v>
      </c>
      <c r="F191" s="193" t="s">
        <v>135</v>
      </c>
      <c r="H191" s="194">
        <v>121115.52</v>
      </c>
      <c r="I191" s="195"/>
      <c r="L191" s="190"/>
      <c r="M191" s="196"/>
      <c r="N191" s="197"/>
      <c r="O191" s="197"/>
      <c r="P191" s="197"/>
      <c r="Q191" s="197"/>
      <c r="R191" s="197"/>
      <c r="S191" s="197"/>
      <c r="T191" s="198"/>
      <c r="AT191" s="199" t="s">
        <v>133</v>
      </c>
      <c r="AU191" s="199" t="s">
        <v>82</v>
      </c>
      <c r="AV191" s="12" t="s">
        <v>131</v>
      </c>
      <c r="AW191" s="12" t="s">
        <v>34</v>
      </c>
      <c r="AX191" s="12" t="s">
        <v>75</v>
      </c>
      <c r="AY191" s="199" t="s">
        <v>123</v>
      </c>
    </row>
    <row r="192" spans="2:65" s="1" customFormat="1" ht="31.5" customHeight="1">
      <c r="B192" s="168"/>
      <c r="C192" s="169" t="s">
        <v>262</v>
      </c>
      <c r="D192" s="169" t="s">
        <v>126</v>
      </c>
      <c r="E192" s="170" t="s">
        <v>263</v>
      </c>
      <c r="F192" s="171" t="s">
        <v>264</v>
      </c>
      <c r="G192" s="172" t="s">
        <v>138</v>
      </c>
      <c r="H192" s="173">
        <v>2018.5920000000001</v>
      </c>
      <c r="I192" s="174"/>
      <c r="J192" s="175">
        <f>ROUND(I192*H192,2)</f>
        <v>0</v>
      </c>
      <c r="K192" s="171" t="s">
        <v>130</v>
      </c>
      <c r="L192" s="40"/>
      <c r="M192" s="176" t="s">
        <v>5</v>
      </c>
      <c r="N192" s="177" t="s">
        <v>41</v>
      </c>
      <c r="O192" s="41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AR192" s="24" t="s">
        <v>131</v>
      </c>
      <c r="AT192" s="24" t="s">
        <v>126</v>
      </c>
      <c r="AU192" s="24" t="s">
        <v>82</v>
      </c>
      <c r="AY192" s="24" t="s">
        <v>123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24" t="s">
        <v>75</v>
      </c>
      <c r="BK192" s="180">
        <f>ROUND(I192*H192,2)</f>
        <v>0</v>
      </c>
      <c r="BL192" s="24" t="s">
        <v>131</v>
      </c>
      <c r="BM192" s="24" t="s">
        <v>265</v>
      </c>
    </row>
    <row r="193" spans="2:65" s="1" customFormat="1" ht="31.5" customHeight="1">
      <c r="B193" s="168"/>
      <c r="C193" s="169" t="s">
        <v>266</v>
      </c>
      <c r="D193" s="169" t="s">
        <v>126</v>
      </c>
      <c r="E193" s="170" t="s">
        <v>267</v>
      </c>
      <c r="F193" s="171" t="s">
        <v>268</v>
      </c>
      <c r="G193" s="172" t="s">
        <v>269</v>
      </c>
      <c r="H193" s="173">
        <v>30</v>
      </c>
      <c r="I193" s="174"/>
      <c r="J193" s="175">
        <f>ROUND(I193*H193,2)</f>
        <v>0</v>
      </c>
      <c r="K193" s="171" t="s">
        <v>130</v>
      </c>
      <c r="L193" s="40"/>
      <c r="M193" s="176" t="s">
        <v>5</v>
      </c>
      <c r="N193" s="177" t="s">
        <v>41</v>
      </c>
      <c r="O193" s="41"/>
      <c r="P193" s="178">
        <f>O193*H193</f>
        <v>0</v>
      </c>
      <c r="Q193" s="178">
        <v>0</v>
      </c>
      <c r="R193" s="178">
        <f>Q193*H193</f>
        <v>0</v>
      </c>
      <c r="S193" s="178">
        <v>0</v>
      </c>
      <c r="T193" s="179">
        <f>S193*H193</f>
        <v>0</v>
      </c>
      <c r="AR193" s="24" t="s">
        <v>131</v>
      </c>
      <c r="AT193" s="24" t="s">
        <v>126</v>
      </c>
      <c r="AU193" s="24" t="s">
        <v>82</v>
      </c>
      <c r="AY193" s="24" t="s">
        <v>123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24" t="s">
        <v>75</v>
      </c>
      <c r="BK193" s="180">
        <f>ROUND(I193*H193,2)</f>
        <v>0</v>
      </c>
      <c r="BL193" s="24" t="s">
        <v>131</v>
      </c>
      <c r="BM193" s="24" t="s">
        <v>270</v>
      </c>
    </row>
    <row r="194" spans="2:65" s="11" customFormat="1">
      <c r="B194" s="181"/>
      <c r="D194" s="182" t="s">
        <v>133</v>
      </c>
      <c r="E194" s="183" t="s">
        <v>5</v>
      </c>
      <c r="F194" s="184" t="s">
        <v>271</v>
      </c>
      <c r="H194" s="185">
        <v>30</v>
      </c>
      <c r="I194" s="186"/>
      <c r="L194" s="181"/>
      <c r="M194" s="187"/>
      <c r="N194" s="188"/>
      <c r="O194" s="188"/>
      <c r="P194" s="188"/>
      <c r="Q194" s="188"/>
      <c r="R194" s="188"/>
      <c r="S194" s="188"/>
      <c r="T194" s="189"/>
      <c r="AT194" s="183" t="s">
        <v>133</v>
      </c>
      <c r="AU194" s="183" t="s">
        <v>82</v>
      </c>
      <c r="AV194" s="11" t="s">
        <v>82</v>
      </c>
      <c r="AW194" s="11" t="s">
        <v>34</v>
      </c>
      <c r="AX194" s="11" t="s">
        <v>70</v>
      </c>
      <c r="AY194" s="183" t="s">
        <v>123</v>
      </c>
    </row>
    <row r="195" spans="2:65" s="12" customFormat="1">
      <c r="B195" s="190"/>
      <c r="D195" s="191" t="s">
        <v>133</v>
      </c>
      <c r="E195" s="192" t="s">
        <v>5</v>
      </c>
      <c r="F195" s="193" t="s">
        <v>135</v>
      </c>
      <c r="H195" s="194">
        <v>30</v>
      </c>
      <c r="I195" s="195"/>
      <c r="L195" s="190"/>
      <c r="M195" s="196"/>
      <c r="N195" s="197"/>
      <c r="O195" s="197"/>
      <c r="P195" s="197"/>
      <c r="Q195" s="197"/>
      <c r="R195" s="197"/>
      <c r="S195" s="197"/>
      <c r="T195" s="198"/>
      <c r="AT195" s="199" t="s">
        <v>133</v>
      </c>
      <c r="AU195" s="199" t="s">
        <v>82</v>
      </c>
      <c r="AV195" s="12" t="s">
        <v>131</v>
      </c>
      <c r="AW195" s="12" t="s">
        <v>34</v>
      </c>
      <c r="AX195" s="12" t="s">
        <v>75</v>
      </c>
      <c r="AY195" s="199" t="s">
        <v>123</v>
      </c>
    </row>
    <row r="196" spans="2:65" s="1" customFormat="1" ht="82.5" customHeight="1">
      <c r="B196" s="168"/>
      <c r="C196" s="169" t="s">
        <v>272</v>
      </c>
      <c r="D196" s="169" t="s">
        <v>126</v>
      </c>
      <c r="E196" s="170" t="s">
        <v>273</v>
      </c>
      <c r="F196" s="171" t="s">
        <v>274</v>
      </c>
      <c r="G196" s="172" t="s">
        <v>138</v>
      </c>
      <c r="H196" s="173">
        <v>2015</v>
      </c>
      <c r="I196" s="174"/>
      <c r="J196" s="175">
        <f>ROUND(I196*H196,2)</f>
        <v>0</v>
      </c>
      <c r="K196" s="171" t="s">
        <v>130</v>
      </c>
      <c r="L196" s="40"/>
      <c r="M196" s="176" t="s">
        <v>5</v>
      </c>
      <c r="N196" s="177" t="s">
        <v>41</v>
      </c>
      <c r="O196" s="41"/>
      <c r="P196" s="178">
        <f>O196*H196</f>
        <v>0</v>
      </c>
      <c r="Q196" s="178">
        <v>4.0000000000000003E-5</v>
      </c>
      <c r="R196" s="178">
        <f>Q196*H196</f>
        <v>8.0600000000000005E-2</v>
      </c>
      <c r="S196" s="178">
        <v>0</v>
      </c>
      <c r="T196" s="179">
        <f>S196*H196</f>
        <v>0</v>
      </c>
      <c r="AR196" s="24" t="s">
        <v>131</v>
      </c>
      <c r="AT196" s="24" t="s">
        <v>126</v>
      </c>
      <c r="AU196" s="24" t="s">
        <v>82</v>
      </c>
      <c r="AY196" s="24" t="s">
        <v>123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24" t="s">
        <v>75</v>
      </c>
      <c r="BK196" s="180">
        <f>ROUND(I196*H196,2)</f>
        <v>0</v>
      </c>
      <c r="BL196" s="24" t="s">
        <v>131</v>
      </c>
      <c r="BM196" s="24" t="s">
        <v>275</v>
      </c>
    </row>
    <row r="197" spans="2:65" s="11" customFormat="1">
      <c r="B197" s="181"/>
      <c r="D197" s="182" t="s">
        <v>133</v>
      </c>
      <c r="E197" s="183" t="s">
        <v>5</v>
      </c>
      <c r="F197" s="184" t="s">
        <v>276</v>
      </c>
      <c r="H197" s="185">
        <v>2015</v>
      </c>
      <c r="I197" s="186"/>
      <c r="L197" s="181"/>
      <c r="M197" s="187"/>
      <c r="N197" s="188"/>
      <c r="O197" s="188"/>
      <c r="P197" s="188"/>
      <c r="Q197" s="188"/>
      <c r="R197" s="188"/>
      <c r="S197" s="188"/>
      <c r="T197" s="189"/>
      <c r="AT197" s="183" t="s">
        <v>133</v>
      </c>
      <c r="AU197" s="183" t="s">
        <v>82</v>
      </c>
      <c r="AV197" s="11" t="s">
        <v>82</v>
      </c>
      <c r="AW197" s="11" t="s">
        <v>34</v>
      </c>
      <c r="AX197" s="11" t="s">
        <v>70</v>
      </c>
      <c r="AY197" s="183" t="s">
        <v>123</v>
      </c>
    </row>
    <row r="198" spans="2:65" s="12" customFormat="1">
      <c r="B198" s="190"/>
      <c r="D198" s="191" t="s">
        <v>133</v>
      </c>
      <c r="E198" s="192" t="s">
        <v>5</v>
      </c>
      <c r="F198" s="193" t="s">
        <v>135</v>
      </c>
      <c r="H198" s="194">
        <v>2015</v>
      </c>
      <c r="I198" s="195"/>
      <c r="L198" s="190"/>
      <c r="M198" s="196"/>
      <c r="N198" s="197"/>
      <c r="O198" s="197"/>
      <c r="P198" s="197"/>
      <c r="Q198" s="197"/>
      <c r="R198" s="197"/>
      <c r="S198" s="197"/>
      <c r="T198" s="198"/>
      <c r="AT198" s="199" t="s">
        <v>133</v>
      </c>
      <c r="AU198" s="199" t="s">
        <v>82</v>
      </c>
      <c r="AV198" s="12" t="s">
        <v>131</v>
      </c>
      <c r="AW198" s="12" t="s">
        <v>34</v>
      </c>
      <c r="AX198" s="12" t="s">
        <v>75</v>
      </c>
      <c r="AY198" s="199" t="s">
        <v>123</v>
      </c>
    </row>
    <row r="199" spans="2:65" s="1" customFormat="1" ht="31.5" customHeight="1">
      <c r="B199" s="168"/>
      <c r="C199" s="169" t="s">
        <v>277</v>
      </c>
      <c r="D199" s="169" t="s">
        <v>126</v>
      </c>
      <c r="E199" s="170" t="s">
        <v>278</v>
      </c>
      <c r="F199" s="171" t="s">
        <v>279</v>
      </c>
      <c r="G199" s="172" t="s">
        <v>138</v>
      </c>
      <c r="H199" s="173">
        <v>441.45</v>
      </c>
      <c r="I199" s="174"/>
      <c r="J199" s="175">
        <f>ROUND(I199*H199,2)</f>
        <v>0</v>
      </c>
      <c r="K199" s="171" t="s">
        <v>130</v>
      </c>
      <c r="L199" s="40"/>
      <c r="M199" s="176" t="s">
        <v>5</v>
      </c>
      <c r="N199" s="177" t="s">
        <v>41</v>
      </c>
      <c r="O199" s="41"/>
      <c r="P199" s="178">
        <f>O199*H199</f>
        <v>0</v>
      </c>
      <c r="Q199" s="178">
        <v>0</v>
      </c>
      <c r="R199" s="178">
        <f>Q199*H199</f>
        <v>0</v>
      </c>
      <c r="S199" s="178">
        <v>0.02</v>
      </c>
      <c r="T199" s="179">
        <f>S199*H199</f>
        <v>8.8290000000000006</v>
      </c>
      <c r="AR199" s="24" t="s">
        <v>131</v>
      </c>
      <c r="AT199" s="24" t="s">
        <v>126</v>
      </c>
      <c r="AU199" s="24" t="s">
        <v>82</v>
      </c>
      <c r="AY199" s="24" t="s">
        <v>123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24" t="s">
        <v>75</v>
      </c>
      <c r="BK199" s="180">
        <f>ROUND(I199*H199,2)</f>
        <v>0</v>
      </c>
      <c r="BL199" s="24" t="s">
        <v>131</v>
      </c>
      <c r="BM199" s="24" t="s">
        <v>280</v>
      </c>
    </row>
    <row r="200" spans="2:65" s="13" customFormat="1">
      <c r="B200" s="200"/>
      <c r="D200" s="182" t="s">
        <v>133</v>
      </c>
      <c r="E200" s="201" t="s">
        <v>5</v>
      </c>
      <c r="F200" s="202" t="s">
        <v>140</v>
      </c>
      <c r="H200" s="203" t="s">
        <v>5</v>
      </c>
      <c r="I200" s="204"/>
      <c r="L200" s="200"/>
      <c r="M200" s="205"/>
      <c r="N200" s="206"/>
      <c r="O200" s="206"/>
      <c r="P200" s="206"/>
      <c r="Q200" s="206"/>
      <c r="R200" s="206"/>
      <c r="S200" s="206"/>
      <c r="T200" s="207"/>
      <c r="AT200" s="203" t="s">
        <v>133</v>
      </c>
      <c r="AU200" s="203" t="s">
        <v>82</v>
      </c>
      <c r="AV200" s="13" t="s">
        <v>75</v>
      </c>
      <c r="AW200" s="13" t="s">
        <v>34</v>
      </c>
      <c r="AX200" s="13" t="s">
        <v>70</v>
      </c>
      <c r="AY200" s="203" t="s">
        <v>123</v>
      </c>
    </row>
    <row r="201" spans="2:65" s="11" customFormat="1">
      <c r="B201" s="181"/>
      <c r="D201" s="182" t="s">
        <v>133</v>
      </c>
      <c r="E201" s="183" t="s">
        <v>5</v>
      </c>
      <c r="F201" s="184" t="s">
        <v>281</v>
      </c>
      <c r="H201" s="185">
        <v>234.22499999999999</v>
      </c>
      <c r="I201" s="186"/>
      <c r="L201" s="181"/>
      <c r="M201" s="187"/>
      <c r="N201" s="188"/>
      <c r="O201" s="188"/>
      <c r="P201" s="188"/>
      <c r="Q201" s="188"/>
      <c r="R201" s="188"/>
      <c r="S201" s="188"/>
      <c r="T201" s="189"/>
      <c r="AT201" s="183" t="s">
        <v>133</v>
      </c>
      <c r="AU201" s="183" t="s">
        <v>82</v>
      </c>
      <c r="AV201" s="11" t="s">
        <v>82</v>
      </c>
      <c r="AW201" s="11" t="s">
        <v>34</v>
      </c>
      <c r="AX201" s="11" t="s">
        <v>70</v>
      </c>
      <c r="AY201" s="183" t="s">
        <v>123</v>
      </c>
    </row>
    <row r="202" spans="2:65" s="14" customFormat="1">
      <c r="B202" s="208"/>
      <c r="D202" s="182" t="s">
        <v>133</v>
      </c>
      <c r="E202" s="209" t="s">
        <v>5</v>
      </c>
      <c r="F202" s="210" t="s">
        <v>144</v>
      </c>
      <c r="H202" s="211">
        <v>234.22499999999999</v>
      </c>
      <c r="I202" s="212"/>
      <c r="L202" s="208"/>
      <c r="M202" s="213"/>
      <c r="N202" s="214"/>
      <c r="O202" s="214"/>
      <c r="P202" s="214"/>
      <c r="Q202" s="214"/>
      <c r="R202" s="214"/>
      <c r="S202" s="214"/>
      <c r="T202" s="215"/>
      <c r="AT202" s="209" t="s">
        <v>133</v>
      </c>
      <c r="AU202" s="209" t="s">
        <v>82</v>
      </c>
      <c r="AV202" s="14" t="s">
        <v>124</v>
      </c>
      <c r="AW202" s="14" t="s">
        <v>34</v>
      </c>
      <c r="AX202" s="14" t="s">
        <v>70</v>
      </c>
      <c r="AY202" s="209" t="s">
        <v>123</v>
      </c>
    </row>
    <row r="203" spans="2:65" s="13" customFormat="1">
      <c r="B203" s="200"/>
      <c r="D203" s="182" t="s">
        <v>133</v>
      </c>
      <c r="E203" s="201" t="s">
        <v>5</v>
      </c>
      <c r="F203" s="202" t="s">
        <v>145</v>
      </c>
      <c r="H203" s="203" t="s">
        <v>5</v>
      </c>
      <c r="I203" s="204"/>
      <c r="L203" s="200"/>
      <c r="M203" s="205"/>
      <c r="N203" s="206"/>
      <c r="O203" s="206"/>
      <c r="P203" s="206"/>
      <c r="Q203" s="206"/>
      <c r="R203" s="206"/>
      <c r="S203" s="206"/>
      <c r="T203" s="207"/>
      <c r="AT203" s="203" t="s">
        <v>133</v>
      </c>
      <c r="AU203" s="203" t="s">
        <v>82</v>
      </c>
      <c r="AV203" s="13" t="s">
        <v>75</v>
      </c>
      <c r="AW203" s="13" t="s">
        <v>34</v>
      </c>
      <c r="AX203" s="13" t="s">
        <v>70</v>
      </c>
      <c r="AY203" s="203" t="s">
        <v>123</v>
      </c>
    </row>
    <row r="204" spans="2:65" s="11" customFormat="1">
      <c r="B204" s="181"/>
      <c r="D204" s="182" t="s">
        <v>133</v>
      </c>
      <c r="E204" s="183" t="s">
        <v>5</v>
      </c>
      <c r="F204" s="184" t="s">
        <v>282</v>
      </c>
      <c r="H204" s="185">
        <v>207.22499999999999</v>
      </c>
      <c r="I204" s="186"/>
      <c r="L204" s="181"/>
      <c r="M204" s="187"/>
      <c r="N204" s="188"/>
      <c r="O204" s="188"/>
      <c r="P204" s="188"/>
      <c r="Q204" s="188"/>
      <c r="R204" s="188"/>
      <c r="S204" s="188"/>
      <c r="T204" s="189"/>
      <c r="AT204" s="183" t="s">
        <v>133</v>
      </c>
      <c r="AU204" s="183" t="s">
        <v>82</v>
      </c>
      <c r="AV204" s="11" t="s">
        <v>82</v>
      </c>
      <c r="AW204" s="11" t="s">
        <v>34</v>
      </c>
      <c r="AX204" s="11" t="s">
        <v>70</v>
      </c>
      <c r="AY204" s="183" t="s">
        <v>123</v>
      </c>
    </row>
    <row r="205" spans="2:65" s="14" customFormat="1">
      <c r="B205" s="208"/>
      <c r="D205" s="182" t="s">
        <v>133</v>
      </c>
      <c r="E205" s="209" t="s">
        <v>5</v>
      </c>
      <c r="F205" s="210" t="s">
        <v>144</v>
      </c>
      <c r="H205" s="211">
        <v>207.22499999999999</v>
      </c>
      <c r="I205" s="212"/>
      <c r="L205" s="208"/>
      <c r="M205" s="213"/>
      <c r="N205" s="214"/>
      <c r="O205" s="214"/>
      <c r="P205" s="214"/>
      <c r="Q205" s="214"/>
      <c r="R205" s="214"/>
      <c r="S205" s="214"/>
      <c r="T205" s="215"/>
      <c r="AT205" s="209" t="s">
        <v>133</v>
      </c>
      <c r="AU205" s="209" t="s">
        <v>82</v>
      </c>
      <c r="AV205" s="14" t="s">
        <v>124</v>
      </c>
      <c r="AW205" s="14" t="s">
        <v>34</v>
      </c>
      <c r="AX205" s="14" t="s">
        <v>70</v>
      </c>
      <c r="AY205" s="209" t="s">
        <v>123</v>
      </c>
    </row>
    <row r="206" spans="2:65" s="12" customFormat="1">
      <c r="B206" s="190"/>
      <c r="D206" s="191" t="s">
        <v>133</v>
      </c>
      <c r="E206" s="192" t="s">
        <v>5</v>
      </c>
      <c r="F206" s="193" t="s">
        <v>135</v>
      </c>
      <c r="H206" s="194">
        <v>441.45</v>
      </c>
      <c r="I206" s="195"/>
      <c r="L206" s="190"/>
      <c r="M206" s="196"/>
      <c r="N206" s="197"/>
      <c r="O206" s="197"/>
      <c r="P206" s="197"/>
      <c r="Q206" s="197"/>
      <c r="R206" s="197"/>
      <c r="S206" s="197"/>
      <c r="T206" s="198"/>
      <c r="AT206" s="199" t="s">
        <v>133</v>
      </c>
      <c r="AU206" s="199" t="s">
        <v>82</v>
      </c>
      <c r="AV206" s="12" t="s">
        <v>131</v>
      </c>
      <c r="AW206" s="12" t="s">
        <v>34</v>
      </c>
      <c r="AX206" s="12" t="s">
        <v>75</v>
      </c>
      <c r="AY206" s="199" t="s">
        <v>123</v>
      </c>
    </row>
    <row r="207" spans="2:65" s="1" customFormat="1" ht="31.5" customHeight="1">
      <c r="B207" s="168"/>
      <c r="C207" s="169" t="s">
        <v>283</v>
      </c>
      <c r="D207" s="169" t="s">
        <v>126</v>
      </c>
      <c r="E207" s="170" t="s">
        <v>284</v>
      </c>
      <c r="F207" s="171" t="s">
        <v>285</v>
      </c>
      <c r="G207" s="172" t="s">
        <v>138</v>
      </c>
      <c r="H207" s="173">
        <v>80.128</v>
      </c>
      <c r="I207" s="174"/>
      <c r="J207" s="175">
        <f>ROUND(I207*H207,2)</f>
        <v>0</v>
      </c>
      <c r="K207" s="171" t="s">
        <v>130</v>
      </c>
      <c r="L207" s="40"/>
      <c r="M207" s="176" t="s">
        <v>5</v>
      </c>
      <c r="N207" s="177" t="s">
        <v>41</v>
      </c>
      <c r="O207" s="41"/>
      <c r="P207" s="178">
        <f>O207*H207</f>
        <v>0</v>
      </c>
      <c r="Q207" s="178">
        <v>0</v>
      </c>
      <c r="R207" s="178">
        <f>Q207*H207</f>
        <v>0</v>
      </c>
      <c r="S207" s="178">
        <v>6.6000000000000003E-2</v>
      </c>
      <c r="T207" s="179">
        <f>S207*H207</f>
        <v>5.2884479999999998</v>
      </c>
      <c r="AR207" s="24" t="s">
        <v>131</v>
      </c>
      <c r="AT207" s="24" t="s">
        <v>126</v>
      </c>
      <c r="AU207" s="24" t="s">
        <v>82</v>
      </c>
      <c r="AY207" s="24" t="s">
        <v>123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24" t="s">
        <v>75</v>
      </c>
      <c r="BK207" s="180">
        <f>ROUND(I207*H207,2)</f>
        <v>0</v>
      </c>
      <c r="BL207" s="24" t="s">
        <v>131</v>
      </c>
      <c r="BM207" s="24" t="s">
        <v>286</v>
      </c>
    </row>
    <row r="208" spans="2:65" s="11" customFormat="1">
      <c r="B208" s="181"/>
      <c r="D208" s="182" t="s">
        <v>133</v>
      </c>
      <c r="E208" s="183" t="s">
        <v>5</v>
      </c>
      <c r="F208" s="184" t="s">
        <v>287</v>
      </c>
      <c r="H208" s="185">
        <v>26.367999999999999</v>
      </c>
      <c r="I208" s="186"/>
      <c r="L208" s="181"/>
      <c r="M208" s="187"/>
      <c r="N208" s="188"/>
      <c r="O208" s="188"/>
      <c r="P208" s="188"/>
      <c r="Q208" s="188"/>
      <c r="R208" s="188"/>
      <c r="S208" s="188"/>
      <c r="T208" s="189"/>
      <c r="AT208" s="183" t="s">
        <v>133</v>
      </c>
      <c r="AU208" s="183" t="s">
        <v>82</v>
      </c>
      <c r="AV208" s="11" t="s">
        <v>82</v>
      </c>
      <c r="AW208" s="11" t="s">
        <v>34</v>
      </c>
      <c r="AX208" s="11" t="s">
        <v>70</v>
      </c>
      <c r="AY208" s="183" t="s">
        <v>123</v>
      </c>
    </row>
    <row r="209" spans="2:65" s="11" customFormat="1">
      <c r="B209" s="181"/>
      <c r="D209" s="182" t="s">
        <v>133</v>
      </c>
      <c r="E209" s="183" t="s">
        <v>5</v>
      </c>
      <c r="F209" s="184" t="s">
        <v>288</v>
      </c>
      <c r="H209" s="185">
        <v>53.76</v>
      </c>
      <c r="I209" s="186"/>
      <c r="L209" s="181"/>
      <c r="M209" s="187"/>
      <c r="N209" s="188"/>
      <c r="O209" s="188"/>
      <c r="P209" s="188"/>
      <c r="Q209" s="188"/>
      <c r="R209" s="188"/>
      <c r="S209" s="188"/>
      <c r="T209" s="189"/>
      <c r="AT209" s="183" t="s">
        <v>133</v>
      </c>
      <c r="AU209" s="183" t="s">
        <v>82</v>
      </c>
      <c r="AV209" s="11" t="s">
        <v>82</v>
      </c>
      <c r="AW209" s="11" t="s">
        <v>34</v>
      </c>
      <c r="AX209" s="11" t="s">
        <v>70</v>
      </c>
      <c r="AY209" s="183" t="s">
        <v>123</v>
      </c>
    </row>
    <row r="210" spans="2:65" s="12" customFormat="1">
      <c r="B210" s="190"/>
      <c r="D210" s="191" t="s">
        <v>133</v>
      </c>
      <c r="E210" s="192" t="s">
        <v>5</v>
      </c>
      <c r="F210" s="193" t="s">
        <v>135</v>
      </c>
      <c r="H210" s="194">
        <v>80.128</v>
      </c>
      <c r="I210" s="195"/>
      <c r="L210" s="190"/>
      <c r="M210" s="196"/>
      <c r="N210" s="197"/>
      <c r="O210" s="197"/>
      <c r="P210" s="197"/>
      <c r="Q210" s="197"/>
      <c r="R210" s="197"/>
      <c r="S210" s="197"/>
      <c r="T210" s="198"/>
      <c r="AT210" s="199" t="s">
        <v>133</v>
      </c>
      <c r="AU210" s="199" t="s">
        <v>82</v>
      </c>
      <c r="AV210" s="12" t="s">
        <v>131</v>
      </c>
      <c r="AW210" s="12" t="s">
        <v>34</v>
      </c>
      <c r="AX210" s="12" t="s">
        <v>75</v>
      </c>
      <c r="AY210" s="199" t="s">
        <v>123</v>
      </c>
    </row>
    <row r="211" spans="2:65" s="1" customFormat="1" ht="31.5" customHeight="1">
      <c r="B211" s="168"/>
      <c r="C211" s="169" t="s">
        <v>289</v>
      </c>
      <c r="D211" s="169" t="s">
        <v>126</v>
      </c>
      <c r="E211" s="170" t="s">
        <v>290</v>
      </c>
      <c r="F211" s="171" t="s">
        <v>291</v>
      </c>
      <c r="G211" s="172" t="s">
        <v>218</v>
      </c>
      <c r="H211" s="173">
        <v>1.9</v>
      </c>
      <c r="I211" s="174"/>
      <c r="J211" s="175">
        <f>ROUND(I211*H211,2)</f>
        <v>0</v>
      </c>
      <c r="K211" s="171" t="s">
        <v>130</v>
      </c>
      <c r="L211" s="40"/>
      <c r="M211" s="176" t="s">
        <v>5</v>
      </c>
      <c r="N211" s="177" t="s">
        <v>41</v>
      </c>
      <c r="O211" s="41"/>
      <c r="P211" s="178">
        <f>O211*H211</f>
        <v>0</v>
      </c>
      <c r="Q211" s="178">
        <v>0</v>
      </c>
      <c r="R211" s="178">
        <f>Q211*H211</f>
        <v>0</v>
      </c>
      <c r="S211" s="178">
        <v>8.9999999999999993E-3</v>
      </c>
      <c r="T211" s="179">
        <f>S211*H211</f>
        <v>1.7099999999999997E-2</v>
      </c>
      <c r="AR211" s="24" t="s">
        <v>131</v>
      </c>
      <c r="AT211" s="24" t="s">
        <v>126</v>
      </c>
      <c r="AU211" s="24" t="s">
        <v>82</v>
      </c>
      <c r="AY211" s="24" t="s">
        <v>123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24" t="s">
        <v>75</v>
      </c>
      <c r="BK211" s="180">
        <f>ROUND(I211*H211,2)</f>
        <v>0</v>
      </c>
      <c r="BL211" s="24" t="s">
        <v>131</v>
      </c>
      <c r="BM211" s="24" t="s">
        <v>292</v>
      </c>
    </row>
    <row r="212" spans="2:65" s="11" customFormat="1">
      <c r="B212" s="181"/>
      <c r="D212" s="182" t="s">
        <v>133</v>
      </c>
      <c r="E212" s="183" t="s">
        <v>5</v>
      </c>
      <c r="F212" s="184" t="s">
        <v>293</v>
      </c>
      <c r="H212" s="185">
        <v>1.9</v>
      </c>
      <c r="I212" s="186"/>
      <c r="L212" s="181"/>
      <c r="M212" s="187"/>
      <c r="N212" s="188"/>
      <c r="O212" s="188"/>
      <c r="P212" s="188"/>
      <c r="Q212" s="188"/>
      <c r="R212" s="188"/>
      <c r="S212" s="188"/>
      <c r="T212" s="189"/>
      <c r="AT212" s="183" t="s">
        <v>133</v>
      </c>
      <c r="AU212" s="183" t="s">
        <v>82</v>
      </c>
      <c r="AV212" s="11" t="s">
        <v>82</v>
      </c>
      <c r="AW212" s="11" t="s">
        <v>34</v>
      </c>
      <c r="AX212" s="11" t="s">
        <v>70</v>
      </c>
      <c r="AY212" s="183" t="s">
        <v>123</v>
      </c>
    </row>
    <row r="213" spans="2:65" s="12" customFormat="1">
      <c r="B213" s="190"/>
      <c r="D213" s="191" t="s">
        <v>133</v>
      </c>
      <c r="E213" s="192" t="s">
        <v>5</v>
      </c>
      <c r="F213" s="193" t="s">
        <v>135</v>
      </c>
      <c r="H213" s="194">
        <v>1.9</v>
      </c>
      <c r="I213" s="195"/>
      <c r="L213" s="190"/>
      <c r="M213" s="196"/>
      <c r="N213" s="197"/>
      <c r="O213" s="197"/>
      <c r="P213" s="197"/>
      <c r="Q213" s="197"/>
      <c r="R213" s="197"/>
      <c r="S213" s="197"/>
      <c r="T213" s="198"/>
      <c r="AT213" s="199" t="s">
        <v>133</v>
      </c>
      <c r="AU213" s="199" t="s">
        <v>82</v>
      </c>
      <c r="AV213" s="12" t="s">
        <v>131</v>
      </c>
      <c r="AW213" s="12" t="s">
        <v>34</v>
      </c>
      <c r="AX213" s="12" t="s">
        <v>75</v>
      </c>
      <c r="AY213" s="199" t="s">
        <v>123</v>
      </c>
    </row>
    <row r="214" spans="2:65" s="1" customFormat="1" ht="31.5" customHeight="1">
      <c r="B214" s="168"/>
      <c r="C214" s="169" t="s">
        <v>294</v>
      </c>
      <c r="D214" s="169" t="s">
        <v>126</v>
      </c>
      <c r="E214" s="170" t="s">
        <v>295</v>
      </c>
      <c r="F214" s="171" t="s">
        <v>296</v>
      </c>
      <c r="G214" s="172" t="s">
        <v>218</v>
      </c>
      <c r="H214" s="173">
        <v>0.5</v>
      </c>
      <c r="I214" s="174"/>
      <c r="J214" s="175">
        <f>ROUND(I214*H214,2)</f>
        <v>0</v>
      </c>
      <c r="K214" s="171" t="s">
        <v>130</v>
      </c>
      <c r="L214" s="40"/>
      <c r="M214" s="176" t="s">
        <v>5</v>
      </c>
      <c r="N214" s="177" t="s">
        <v>41</v>
      </c>
      <c r="O214" s="41"/>
      <c r="P214" s="178">
        <f>O214*H214</f>
        <v>0</v>
      </c>
      <c r="Q214" s="178">
        <v>0</v>
      </c>
      <c r="R214" s="178">
        <f>Q214*H214</f>
        <v>0</v>
      </c>
      <c r="S214" s="178">
        <v>1.2E-2</v>
      </c>
      <c r="T214" s="179">
        <f>S214*H214</f>
        <v>6.0000000000000001E-3</v>
      </c>
      <c r="AR214" s="24" t="s">
        <v>131</v>
      </c>
      <c r="AT214" s="24" t="s">
        <v>126</v>
      </c>
      <c r="AU214" s="24" t="s">
        <v>82</v>
      </c>
      <c r="AY214" s="24" t="s">
        <v>123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24" t="s">
        <v>75</v>
      </c>
      <c r="BK214" s="180">
        <f>ROUND(I214*H214,2)</f>
        <v>0</v>
      </c>
      <c r="BL214" s="24" t="s">
        <v>131</v>
      </c>
      <c r="BM214" s="24" t="s">
        <v>297</v>
      </c>
    </row>
    <row r="215" spans="2:65" s="11" customFormat="1">
      <c r="B215" s="181"/>
      <c r="D215" s="182" t="s">
        <v>133</v>
      </c>
      <c r="E215" s="183" t="s">
        <v>5</v>
      </c>
      <c r="F215" s="184" t="s">
        <v>298</v>
      </c>
      <c r="H215" s="185">
        <v>0.5</v>
      </c>
      <c r="I215" s="186"/>
      <c r="L215" s="181"/>
      <c r="M215" s="187"/>
      <c r="N215" s="188"/>
      <c r="O215" s="188"/>
      <c r="P215" s="188"/>
      <c r="Q215" s="188"/>
      <c r="R215" s="188"/>
      <c r="S215" s="188"/>
      <c r="T215" s="189"/>
      <c r="AT215" s="183" t="s">
        <v>133</v>
      </c>
      <c r="AU215" s="183" t="s">
        <v>82</v>
      </c>
      <c r="AV215" s="11" t="s">
        <v>82</v>
      </c>
      <c r="AW215" s="11" t="s">
        <v>34</v>
      </c>
      <c r="AX215" s="11" t="s">
        <v>70</v>
      </c>
      <c r="AY215" s="183" t="s">
        <v>123</v>
      </c>
    </row>
    <row r="216" spans="2:65" s="12" customFormat="1">
      <c r="B216" s="190"/>
      <c r="D216" s="191" t="s">
        <v>133</v>
      </c>
      <c r="E216" s="192" t="s">
        <v>5</v>
      </c>
      <c r="F216" s="193" t="s">
        <v>135</v>
      </c>
      <c r="H216" s="194">
        <v>0.5</v>
      </c>
      <c r="I216" s="195"/>
      <c r="L216" s="190"/>
      <c r="M216" s="196"/>
      <c r="N216" s="197"/>
      <c r="O216" s="197"/>
      <c r="P216" s="197"/>
      <c r="Q216" s="197"/>
      <c r="R216" s="197"/>
      <c r="S216" s="197"/>
      <c r="T216" s="198"/>
      <c r="AT216" s="199" t="s">
        <v>133</v>
      </c>
      <c r="AU216" s="199" t="s">
        <v>82</v>
      </c>
      <c r="AV216" s="12" t="s">
        <v>131</v>
      </c>
      <c r="AW216" s="12" t="s">
        <v>34</v>
      </c>
      <c r="AX216" s="12" t="s">
        <v>75</v>
      </c>
      <c r="AY216" s="199" t="s">
        <v>123</v>
      </c>
    </row>
    <row r="217" spans="2:65" s="1" customFormat="1" ht="31.5" customHeight="1">
      <c r="B217" s="168"/>
      <c r="C217" s="169" t="s">
        <v>299</v>
      </c>
      <c r="D217" s="169" t="s">
        <v>126</v>
      </c>
      <c r="E217" s="170" t="s">
        <v>300</v>
      </c>
      <c r="F217" s="171" t="s">
        <v>301</v>
      </c>
      <c r="G217" s="172" t="s">
        <v>138</v>
      </c>
      <c r="H217" s="173">
        <v>197.63800000000001</v>
      </c>
      <c r="I217" s="174"/>
      <c r="J217" s="175">
        <f>ROUND(I217*H217,2)</f>
        <v>0</v>
      </c>
      <c r="K217" s="171" t="s">
        <v>130</v>
      </c>
      <c r="L217" s="40"/>
      <c r="M217" s="176" t="s">
        <v>5</v>
      </c>
      <c r="N217" s="177" t="s">
        <v>41</v>
      </c>
      <c r="O217" s="41"/>
      <c r="P217" s="178">
        <f>O217*H217</f>
        <v>0</v>
      </c>
      <c r="Q217" s="178">
        <v>0</v>
      </c>
      <c r="R217" s="178">
        <f>Q217*H217</f>
        <v>0</v>
      </c>
      <c r="S217" s="178">
        <v>5.8999999999999997E-2</v>
      </c>
      <c r="T217" s="179">
        <f>S217*H217</f>
        <v>11.660641999999999</v>
      </c>
      <c r="AR217" s="24" t="s">
        <v>131</v>
      </c>
      <c r="AT217" s="24" t="s">
        <v>126</v>
      </c>
      <c r="AU217" s="24" t="s">
        <v>82</v>
      </c>
      <c r="AY217" s="24" t="s">
        <v>123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24" t="s">
        <v>75</v>
      </c>
      <c r="BK217" s="180">
        <f>ROUND(I217*H217,2)</f>
        <v>0</v>
      </c>
      <c r="BL217" s="24" t="s">
        <v>131</v>
      </c>
      <c r="BM217" s="24" t="s">
        <v>302</v>
      </c>
    </row>
    <row r="218" spans="2:65" s="11" customFormat="1">
      <c r="B218" s="181"/>
      <c r="D218" s="182" t="s">
        <v>133</v>
      </c>
      <c r="E218" s="183" t="s">
        <v>5</v>
      </c>
      <c r="F218" s="184" t="s">
        <v>203</v>
      </c>
      <c r="H218" s="185">
        <v>207.898</v>
      </c>
      <c r="I218" s="186"/>
      <c r="L218" s="181"/>
      <c r="M218" s="187"/>
      <c r="N218" s="188"/>
      <c r="O218" s="188"/>
      <c r="P218" s="188"/>
      <c r="Q218" s="188"/>
      <c r="R218" s="188"/>
      <c r="S218" s="188"/>
      <c r="T218" s="189"/>
      <c r="AT218" s="183" t="s">
        <v>133</v>
      </c>
      <c r="AU218" s="183" t="s">
        <v>82</v>
      </c>
      <c r="AV218" s="11" t="s">
        <v>82</v>
      </c>
      <c r="AW218" s="11" t="s">
        <v>34</v>
      </c>
      <c r="AX218" s="11" t="s">
        <v>70</v>
      </c>
      <c r="AY218" s="183" t="s">
        <v>123</v>
      </c>
    </row>
    <row r="219" spans="2:65" s="11" customFormat="1">
      <c r="B219" s="181"/>
      <c r="D219" s="182" t="s">
        <v>133</v>
      </c>
      <c r="E219" s="183" t="s">
        <v>5</v>
      </c>
      <c r="F219" s="184" t="s">
        <v>172</v>
      </c>
      <c r="H219" s="185">
        <v>-10.26</v>
      </c>
      <c r="I219" s="186"/>
      <c r="L219" s="181"/>
      <c r="M219" s="187"/>
      <c r="N219" s="188"/>
      <c r="O219" s="188"/>
      <c r="P219" s="188"/>
      <c r="Q219" s="188"/>
      <c r="R219" s="188"/>
      <c r="S219" s="188"/>
      <c r="T219" s="189"/>
      <c r="AT219" s="183" t="s">
        <v>133</v>
      </c>
      <c r="AU219" s="183" t="s">
        <v>82</v>
      </c>
      <c r="AV219" s="11" t="s">
        <v>82</v>
      </c>
      <c r="AW219" s="11" t="s">
        <v>34</v>
      </c>
      <c r="AX219" s="11" t="s">
        <v>70</v>
      </c>
      <c r="AY219" s="183" t="s">
        <v>123</v>
      </c>
    </row>
    <row r="220" spans="2:65" s="12" customFormat="1">
      <c r="B220" s="190"/>
      <c r="D220" s="191" t="s">
        <v>133</v>
      </c>
      <c r="E220" s="192" t="s">
        <v>5</v>
      </c>
      <c r="F220" s="193" t="s">
        <v>135</v>
      </c>
      <c r="H220" s="194">
        <v>197.63800000000001</v>
      </c>
      <c r="I220" s="195"/>
      <c r="L220" s="190"/>
      <c r="M220" s="196"/>
      <c r="N220" s="197"/>
      <c r="O220" s="197"/>
      <c r="P220" s="197"/>
      <c r="Q220" s="197"/>
      <c r="R220" s="197"/>
      <c r="S220" s="197"/>
      <c r="T220" s="198"/>
      <c r="AT220" s="199" t="s">
        <v>133</v>
      </c>
      <c r="AU220" s="199" t="s">
        <v>82</v>
      </c>
      <c r="AV220" s="12" t="s">
        <v>131</v>
      </c>
      <c r="AW220" s="12" t="s">
        <v>34</v>
      </c>
      <c r="AX220" s="12" t="s">
        <v>75</v>
      </c>
      <c r="AY220" s="199" t="s">
        <v>123</v>
      </c>
    </row>
    <row r="221" spans="2:65" s="1" customFormat="1" ht="31.5" customHeight="1">
      <c r="B221" s="168"/>
      <c r="C221" s="169" t="s">
        <v>303</v>
      </c>
      <c r="D221" s="169" t="s">
        <v>126</v>
      </c>
      <c r="E221" s="170" t="s">
        <v>304</v>
      </c>
      <c r="F221" s="171" t="s">
        <v>305</v>
      </c>
      <c r="G221" s="172" t="s">
        <v>138</v>
      </c>
      <c r="H221" s="173">
        <v>66.709999999999994</v>
      </c>
      <c r="I221" s="174"/>
      <c r="J221" s="175">
        <f>ROUND(I221*H221,2)</f>
        <v>0</v>
      </c>
      <c r="K221" s="171" t="s">
        <v>130</v>
      </c>
      <c r="L221" s="40"/>
      <c r="M221" s="176" t="s">
        <v>5</v>
      </c>
      <c r="N221" s="177" t="s">
        <v>41</v>
      </c>
      <c r="O221" s="41"/>
      <c r="P221" s="178">
        <f>O221*H221</f>
        <v>0</v>
      </c>
      <c r="Q221" s="178">
        <v>0</v>
      </c>
      <c r="R221" s="178">
        <f>Q221*H221</f>
        <v>0</v>
      </c>
      <c r="S221" s="178">
        <v>6.5000000000000002E-2</v>
      </c>
      <c r="T221" s="179">
        <f>S221*H221</f>
        <v>4.3361499999999999</v>
      </c>
      <c r="AR221" s="24" t="s">
        <v>131</v>
      </c>
      <c r="AT221" s="24" t="s">
        <v>126</v>
      </c>
      <c r="AU221" s="24" t="s">
        <v>82</v>
      </c>
      <c r="AY221" s="24" t="s">
        <v>123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24" t="s">
        <v>75</v>
      </c>
      <c r="BK221" s="180">
        <f>ROUND(I221*H221,2)</f>
        <v>0</v>
      </c>
      <c r="BL221" s="24" t="s">
        <v>131</v>
      </c>
      <c r="BM221" s="24" t="s">
        <v>306</v>
      </c>
    </row>
    <row r="222" spans="2:65" s="13" customFormat="1">
      <c r="B222" s="200"/>
      <c r="D222" s="182" t="s">
        <v>133</v>
      </c>
      <c r="E222" s="201" t="s">
        <v>5</v>
      </c>
      <c r="F222" s="202" t="s">
        <v>307</v>
      </c>
      <c r="H222" s="203" t="s">
        <v>5</v>
      </c>
      <c r="I222" s="204"/>
      <c r="L222" s="200"/>
      <c r="M222" s="205"/>
      <c r="N222" s="206"/>
      <c r="O222" s="206"/>
      <c r="P222" s="206"/>
      <c r="Q222" s="206"/>
      <c r="R222" s="206"/>
      <c r="S222" s="206"/>
      <c r="T222" s="207"/>
      <c r="AT222" s="203" t="s">
        <v>133</v>
      </c>
      <c r="AU222" s="203" t="s">
        <v>82</v>
      </c>
      <c r="AV222" s="13" t="s">
        <v>75</v>
      </c>
      <c r="AW222" s="13" t="s">
        <v>34</v>
      </c>
      <c r="AX222" s="13" t="s">
        <v>70</v>
      </c>
      <c r="AY222" s="203" t="s">
        <v>123</v>
      </c>
    </row>
    <row r="223" spans="2:65" s="11" customFormat="1">
      <c r="B223" s="181"/>
      <c r="D223" s="182" t="s">
        <v>133</v>
      </c>
      <c r="E223" s="183" t="s">
        <v>5</v>
      </c>
      <c r="F223" s="184" t="s">
        <v>200</v>
      </c>
      <c r="H223" s="185">
        <v>54.71</v>
      </c>
      <c r="I223" s="186"/>
      <c r="L223" s="181"/>
      <c r="M223" s="187"/>
      <c r="N223" s="188"/>
      <c r="O223" s="188"/>
      <c r="P223" s="188"/>
      <c r="Q223" s="188"/>
      <c r="R223" s="188"/>
      <c r="S223" s="188"/>
      <c r="T223" s="189"/>
      <c r="AT223" s="183" t="s">
        <v>133</v>
      </c>
      <c r="AU223" s="183" t="s">
        <v>82</v>
      </c>
      <c r="AV223" s="11" t="s">
        <v>82</v>
      </c>
      <c r="AW223" s="11" t="s">
        <v>34</v>
      </c>
      <c r="AX223" s="11" t="s">
        <v>70</v>
      </c>
      <c r="AY223" s="183" t="s">
        <v>123</v>
      </c>
    </row>
    <row r="224" spans="2:65" s="11" customFormat="1">
      <c r="B224" s="181"/>
      <c r="D224" s="182" t="s">
        <v>133</v>
      </c>
      <c r="E224" s="183" t="s">
        <v>5</v>
      </c>
      <c r="F224" s="184" t="s">
        <v>201</v>
      </c>
      <c r="H224" s="185">
        <v>-2.7</v>
      </c>
      <c r="I224" s="186"/>
      <c r="L224" s="181"/>
      <c r="M224" s="187"/>
      <c r="N224" s="188"/>
      <c r="O224" s="188"/>
      <c r="P224" s="188"/>
      <c r="Q224" s="188"/>
      <c r="R224" s="188"/>
      <c r="S224" s="188"/>
      <c r="T224" s="189"/>
      <c r="AT224" s="183" t="s">
        <v>133</v>
      </c>
      <c r="AU224" s="183" t="s">
        <v>82</v>
      </c>
      <c r="AV224" s="11" t="s">
        <v>82</v>
      </c>
      <c r="AW224" s="11" t="s">
        <v>34</v>
      </c>
      <c r="AX224" s="11" t="s">
        <v>70</v>
      </c>
      <c r="AY224" s="183" t="s">
        <v>123</v>
      </c>
    </row>
    <row r="225" spans="2:65" s="14" customFormat="1">
      <c r="B225" s="208"/>
      <c r="D225" s="182" t="s">
        <v>133</v>
      </c>
      <c r="E225" s="209" t="s">
        <v>5</v>
      </c>
      <c r="F225" s="210" t="s">
        <v>144</v>
      </c>
      <c r="H225" s="211">
        <v>52.01</v>
      </c>
      <c r="I225" s="212"/>
      <c r="L225" s="208"/>
      <c r="M225" s="213"/>
      <c r="N225" s="214"/>
      <c r="O225" s="214"/>
      <c r="P225" s="214"/>
      <c r="Q225" s="214"/>
      <c r="R225" s="214"/>
      <c r="S225" s="214"/>
      <c r="T225" s="215"/>
      <c r="AT225" s="209" t="s">
        <v>133</v>
      </c>
      <c r="AU225" s="209" t="s">
        <v>82</v>
      </c>
      <c r="AV225" s="14" t="s">
        <v>124</v>
      </c>
      <c r="AW225" s="14" t="s">
        <v>34</v>
      </c>
      <c r="AX225" s="14" t="s">
        <v>70</v>
      </c>
      <c r="AY225" s="209" t="s">
        <v>123</v>
      </c>
    </row>
    <row r="226" spans="2:65" s="13" customFormat="1">
      <c r="B226" s="200"/>
      <c r="D226" s="182" t="s">
        <v>133</v>
      </c>
      <c r="E226" s="201" t="s">
        <v>5</v>
      </c>
      <c r="F226" s="202" t="s">
        <v>308</v>
      </c>
      <c r="H226" s="203" t="s">
        <v>5</v>
      </c>
      <c r="I226" s="204"/>
      <c r="L226" s="200"/>
      <c r="M226" s="205"/>
      <c r="N226" s="206"/>
      <c r="O226" s="206"/>
      <c r="P226" s="206"/>
      <c r="Q226" s="206"/>
      <c r="R226" s="206"/>
      <c r="S226" s="206"/>
      <c r="T226" s="207"/>
      <c r="AT226" s="203" t="s">
        <v>133</v>
      </c>
      <c r="AU226" s="203" t="s">
        <v>82</v>
      </c>
      <c r="AV226" s="13" t="s">
        <v>75</v>
      </c>
      <c r="AW226" s="13" t="s">
        <v>34</v>
      </c>
      <c r="AX226" s="13" t="s">
        <v>70</v>
      </c>
      <c r="AY226" s="203" t="s">
        <v>123</v>
      </c>
    </row>
    <row r="227" spans="2:65" s="11" customFormat="1">
      <c r="B227" s="181"/>
      <c r="D227" s="182" t="s">
        <v>133</v>
      </c>
      <c r="E227" s="183" t="s">
        <v>5</v>
      </c>
      <c r="F227" s="184" t="s">
        <v>194</v>
      </c>
      <c r="H227" s="185">
        <v>14.7</v>
      </c>
      <c r="I227" s="186"/>
      <c r="L227" s="181"/>
      <c r="M227" s="187"/>
      <c r="N227" s="188"/>
      <c r="O227" s="188"/>
      <c r="P227" s="188"/>
      <c r="Q227" s="188"/>
      <c r="R227" s="188"/>
      <c r="S227" s="188"/>
      <c r="T227" s="189"/>
      <c r="AT227" s="183" t="s">
        <v>133</v>
      </c>
      <c r="AU227" s="183" t="s">
        <v>82</v>
      </c>
      <c r="AV227" s="11" t="s">
        <v>82</v>
      </c>
      <c r="AW227" s="11" t="s">
        <v>34</v>
      </c>
      <c r="AX227" s="11" t="s">
        <v>70</v>
      </c>
      <c r="AY227" s="183" t="s">
        <v>123</v>
      </c>
    </row>
    <row r="228" spans="2:65" s="14" customFormat="1">
      <c r="B228" s="208"/>
      <c r="D228" s="182" t="s">
        <v>133</v>
      </c>
      <c r="E228" s="209" t="s">
        <v>5</v>
      </c>
      <c r="F228" s="210" t="s">
        <v>144</v>
      </c>
      <c r="H228" s="211">
        <v>14.7</v>
      </c>
      <c r="I228" s="212"/>
      <c r="L228" s="208"/>
      <c r="M228" s="213"/>
      <c r="N228" s="214"/>
      <c r="O228" s="214"/>
      <c r="P228" s="214"/>
      <c r="Q228" s="214"/>
      <c r="R228" s="214"/>
      <c r="S228" s="214"/>
      <c r="T228" s="215"/>
      <c r="AT228" s="209" t="s">
        <v>133</v>
      </c>
      <c r="AU228" s="209" t="s">
        <v>82</v>
      </c>
      <c r="AV228" s="14" t="s">
        <v>124</v>
      </c>
      <c r="AW228" s="14" t="s">
        <v>34</v>
      </c>
      <c r="AX228" s="14" t="s">
        <v>70</v>
      </c>
      <c r="AY228" s="209" t="s">
        <v>123</v>
      </c>
    </row>
    <row r="229" spans="2:65" s="12" customFormat="1">
      <c r="B229" s="190"/>
      <c r="D229" s="191" t="s">
        <v>133</v>
      </c>
      <c r="E229" s="192" t="s">
        <v>5</v>
      </c>
      <c r="F229" s="193" t="s">
        <v>135</v>
      </c>
      <c r="H229" s="194">
        <v>66.709999999999994</v>
      </c>
      <c r="I229" s="195"/>
      <c r="L229" s="190"/>
      <c r="M229" s="196"/>
      <c r="N229" s="197"/>
      <c r="O229" s="197"/>
      <c r="P229" s="197"/>
      <c r="Q229" s="197"/>
      <c r="R229" s="197"/>
      <c r="S229" s="197"/>
      <c r="T229" s="198"/>
      <c r="AT229" s="199" t="s">
        <v>133</v>
      </c>
      <c r="AU229" s="199" t="s">
        <v>82</v>
      </c>
      <c r="AV229" s="12" t="s">
        <v>131</v>
      </c>
      <c r="AW229" s="12" t="s">
        <v>34</v>
      </c>
      <c r="AX229" s="12" t="s">
        <v>75</v>
      </c>
      <c r="AY229" s="199" t="s">
        <v>123</v>
      </c>
    </row>
    <row r="230" spans="2:65" s="1" customFormat="1" ht="22.5" customHeight="1">
      <c r="B230" s="168"/>
      <c r="C230" s="169" t="s">
        <v>309</v>
      </c>
      <c r="D230" s="169" t="s">
        <v>126</v>
      </c>
      <c r="E230" s="170" t="s">
        <v>310</v>
      </c>
      <c r="F230" s="171" t="s">
        <v>311</v>
      </c>
      <c r="G230" s="172" t="s">
        <v>138</v>
      </c>
      <c r="H230" s="173">
        <v>264.34800000000001</v>
      </c>
      <c r="I230" s="174"/>
      <c r="J230" s="175">
        <f>ROUND(I230*H230,2)</f>
        <v>0</v>
      </c>
      <c r="K230" s="171" t="s">
        <v>130</v>
      </c>
      <c r="L230" s="40"/>
      <c r="M230" s="176" t="s">
        <v>5</v>
      </c>
      <c r="N230" s="177" t="s">
        <v>41</v>
      </c>
      <c r="O230" s="41"/>
      <c r="P230" s="178">
        <f>O230*H230</f>
        <v>0</v>
      </c>
      <c r="Q230" s="178">
        <v>0</v>
      </c>
      <c r="R230" s="178">
        <f>Q230*H230</f>
        <v>0</v>
      </c>
      <c r="S230" s="178">
        <v>0</v>
      </c>
      <c r="T230" s="179">
        <f>S230*H230</f>
        <v>0</v>
      </c>
      <c r="AR230" s="24" t="s">
        <v>131</v>
      </c>
      <c r="AT230" s="24" t="s">
        <v>126</v>
      </c>
      <c r="AU230" s="24" t="s">
        <v>82</v>
      </c>
      <c r="AY230" s="24" t="s">
        <v>123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24" t="s">
        <v>75</v>
      </c>
      <c r="BK230" s="180">
        <f>ROUND(I230*H230,2)</f>
        <v>0</v>
      </c>
      <c r="BL230" s="24" t="s">
        <v>131</v>
      </c>
      <c r="BM230" s="24" t="s">
        <v>312</v>
      </c>
    </row>
    <row r="231" spans="2:65" s="11" customFormat="1">
      <c r="B231" s="181"/>
      <c r="D231" s="182" t="s">
        <v>133</v>
      </c>
      <c r="E231" s="183" t="s">
        <v>5</v>
      </c>
      <c r="F231" s="184" t="s">
        <v>313</v>
      </c>
      <c r="H231" s="185">
        <v>197.63800000000001</v>
      </c>
      <c r="I231" s="186"/>
      <c r="L231" s="181"/>
      <c r="M231" s="187"/>
      <c r="N231" s="188"/>
      <c r="O231" s="188"/>
      <c r="P231" s="188"/>
      <c r="Q231" s="188"/>
      <c r="R231" s="188"/>
      <c r="S231" s="188"/>
      <c r="T231" s="189"/>
      <c r="AT231" s="183" t="s">
        <v>133</v>
      </c>
      <c r="AU231" s="183" t="s">
        <v>82</v>
      </c>
      <c r="AV231" s="11" t="s">
        <v>82</v>
      </c>
      <c r="AW231" s="11" t="s">
        <v>34</v>
      </c>
      <c r="AX231" s="11" t="s">
        <v>70</v>
      </c>
      <c r="AY231" s="183" t="s">
        <v>123</v>
      </c>
    </row>
    <row r="232" spans="2:65" s="11" customFormat="1">
      <c r="B232" s="181"/>
      <c r="D232" s="182" t="s">
        <v>133</v>
      </c>
      <c r="E232" s="183" t="s">
        <v>5</v>
      </c>
      <c r="F232" s="184" t="s">
        <v>314</v>
      </c>
      <c r="H232" s="185">
        <v>66.709999999999994</v>
      </c>
      <c r="I232" s="186"/>
      <c r="L232" s="181"/>
      <c r="M232" s="187"/>
      <c r="N232" s="188"/>
      <c r="O232" s="188"/>
      <c r="P232" s="188"/>
      <c r="Q232" s="188"/>
      <c r="R232" s="188"/>
      <c r="S232" s="188"/>
      <c r="T232" s="189"/>
      <c r="AT232" s="183" t="s">
        <v>133</v>
      </c>
      <c r="AU232" s="183" t="s">
        <v>82</v>
      </c>
      <c r="AV232" s="11" t="s">
        <v>82</v>
      </c>
      <c r="AW232" s="11" t="s">
        <v>34</v>
      </c>
      <c r="AX232" s="11" t="s">
        <v>70</v>
      </c>
      <c r="AY232" s="183" t="s">
        <v>123</v>
      </c>
    </row>
    <row r="233" spans="2:65" s="12" customFormat="1">
      <c r="B233" s="190"/>
      <c r="D233" s="191" t="s">
        <v>133</v>
      </c>
      <c r="E233" s="192" t="s">
        <v>5</v>
      </c>
      <c r="F233" s="193" t="s">
        <v>135</v>
      </c>
      <c r="H233" s="194">
        <v>264.34800000000001</v>
      </c>
      <c r="I233" s="195"/>
      <c r="L233" s="190"/>
      <c r="M233" s="196"/>
      <c r="N233" s="197"/>
      <c r="O233" s="197"/>
      <c r="P233" s="197"/>
      <c r="Q233" s="197"/>
      <c r="R233" s="197"/>
      <c r="S233" s="197"/>
      <c r="T233" s="198"/>
      <c r="AT233" s="199" t="s">
        <v>133</v>
      </c>
      <c r="AU233" s="199" t="s">
        <v>82</v>
      </c>
      <c r="AV233" s="12" t="s">
        <v>131</v>
      </c>
      <c r="AW233" s="12" t="s">
        <v>34</v>
      </c>
      <c r="AX233" s="12" t="s">
        <v>75</v>
      </c>
      <c r="AY233" s="199" t="s">
        <v>123</v>
      </c>
    </row>
    <row r="234" spans="2:65" s="1" customFormat="1" ht="22.5" customHeight="1">
      <c r="B234" s="168"/>
      <c r="C234" s="169" t="s">
        <v>315</v>
      </c>
      <c r="D234" s="169" t="s">
        <v>126</v>
      </c>
      <c r="E234" s="170" t="s">
        <v>316</v>
      </c>
      <c r="F234" s="171" t="s">
        <v>317</v>
      </c>
      <c r="G234" s="172" t="s">
        <v>138</v>
      </c>
      <c r="H234" s="173">
        <v>1720.8320000000001</v>
      </c>
      <c r="I234" s="174"/>
      <c r="J234" s="175">
        <f>ROUND(I234*H234,2)</f>
        <v>0</v>
      </c>
      <c r="K234" s="171" t="s">
        <v>130</v>
      </c>
      <c r="L234" s="40"/>
      <c r="M234" s="176" t="s">
        <v>5</v>
      </c>
      <c r="N234" s="177" t="s">
        <v>41</v>
      </c>
      <c r="O234" s="41"/>
      <c r="P234" s="178">
        <f>O234*H234</f>
        <v>0</v>
      </c>
      <c r="Q234" s="178">
        <v>0</v>
      </c>
      <c r="R234" s="178">
        <f>Q234*H234</f>
        <v>0</v>
      </c>
      <c r="S234" s="178">
        <v>0</v>
      </c>
      <c r="T234" s="179">
        <f>S234*H234</f>
        <v>0</v>
      </c>
      <c r="AR234" s="24" t="s">
        <v>131</v>
      </c>
      <c r="AT234" s="24" t="s">
        <v>126</v>
      </c>
      <c r="AU234" s="24" t="s">
        <v>82</v>
      </c>
      <c r="AY234" s="24" t="s">
        <v>123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24" t="s">
        <v>75</v>
      </c>
      <c r="BK234" s="180">
        <f>ROUND(I234*H234,2)</f>
        <v>0</v>
      </c>
      <c r="BL234" s="24" t="s">
        <v>131</v>
      </c>
      <c r="BM234" s="24" t="s">
        <v>318</v>
      </c>
    </row>
    <row r="235" spans="2:65" s="1" customFormat="1" ht="27">
      <c r="B235" s="40"/>
      <c r="D235" s="182" t="s">
        <v>192</v>
      </c>
      <c r="F235" s="231" t="s">
        <v>319</v>
      </c>
      <c r="I235" s="232"/>
      <c r="L235" s="40"/>
      <c r="M235" s="233"/>
      <c r="N235" s="41"/>
      <c r="O235" s="41"/>
      <c r="P235" s="41"/>
      <c r="Q235" s="41"/>
      <c r="R235" s="41"/>
      <c r="S235" s="41"/>
      <c r="T235" s="69"/>
      <c r="AT235" s="24" t="s">
        <v>192</v>
      </c>
      <c r="AU235" s="24" t="s">
        <v>82</v>
      </c>
    </row>
    <row r="236" spans="2:65" s="11" customFormat="1">
      <c r="B236" s="181"/>
      <c r="D236" s="182" t="s">
        <v>133</v>
      </c>
      <c r="E236" s="183" t="s">
        <v>5</v>
      </c>
      <c r="F236" s="184" t="s">
        <v>320</v>
      </c>
      <c r="H236" s="185">
        <v>2156.96</v>
      </c>
      <c r="I236" s="186"/>
      <c r="L236" s="181"/>
      <c r="M236" s="187"/>
      <c r="N236" s="188"/>
      <c r="O236" s="188"/>
      <c r="P236" s="188"/>
      <c r="Q236" s="188"/>
      <c r="R236" s="188"/>
      <c r="S236" s="188"/>
      <c r="T236" s="189"/>
      <c r="AT236" s="183" t="s">
        <v>133</v>
      </c>
      <c r="AU236" s="183" t="s">
        <v>82</v>
      </c>
      <c r="AV236" s="11" t="s">
        <v>82</v>
      </c>
      <c r="AW236" s="11" t="s">
        <v>34</v>
      </c>
      <c r="AX236" s="11" t="s">
        <v>70</v>
      </c>
      <c r="AY236" s="183" t="s">
        <v>123</v>
      </c>
    </row>
    <row r="237" spans="2:65" s="11" customFormat="1">
      <c r="B237" s="181"/>
      <c r="D237" s="182" t="s">
        <v>133</v>
      </c>
      <c r="E237" s="183" t="s">
        <v>5</v>
      </c>
      <c r="F237" s="184" t="s">
        <v>321</v>
      </c>
      <c r="H237" s="185">
        <v>-436.12799999999999</v>
      </c>
      <c r="I237" s="186"/>
      <c r="L237" s="181"/>
      <c r="M237" s="187"/>
      <c r="N237" s="188"/>
      <c r="O237" s="188"/>
      <c r="P237" s="188"/>
      <c r="Q237" s="188"/>
      <c r="R237" s="188"/>
      <c r="S237" s="188"/>
      <c r="T237" s="189"/>
      <c r="AT237" s="183" t="s">
        <v>133</v>
      </c>
      <c r="AU237" s="183" t="s">
        <v>82</v>
      </c>
      <c r="AV237" s="11" t="s">
        <v>82</v>
      </c>
      <c r="AW237" s="11" t="s">
        <v>34</v>
      </c>
      <c r="AX237" s="11" t="s">
        <v>70</v>
      </c>
      <c r="AY237" s="183" t="s">
        <v>123</v>
      </c>
    </row>
    <row r="238" spans="2:65" s="12" customFormat="1">
      <c r="B238" s="190"/>
      <c r="D238" s="191" t="s">
        <v>133</v>
      </c>
      <c r="E238" s="192" t="s">
        <v>5</v>
      </c>
      <c r="F238" s="193" t="s">
        <v>135</v>
      </c>
      <c r="H238" s="194">
        <v>1720.8320000000001</v>
      </c>
      <c r="I238" s="195"/>
      <c r="L238" s="190"/>
      <c r="M238" s="196"/>
      <c r="N238" s="197"/>
      <c r="O238" s="197"/>
      <c r="P238" s="197"/>
      <c r="Q238" s="197"/>
      <c r="R238" s="197"/>
      <c r="S238" s="197"/>
      <c r="T238" s="198"/>
      <c r="AT238" s="199" t="s">
        <v>133</v>
      </c>
      <c r="AU238" s="199" t="s">
        <v>82</v>
      </c>
      <c r="AV238" s="12" t="s">
        <v>131</v>
      </c>
      <c r="AW238" s="12" t="s">
        <v>34</v>
      </c>
      <c r="AX238" s="12" t="s">
        <v>75</v>
      </c>
      <c r="AY238" s="199" t="s">
        <v>123</v>
      </c>
    </row>
    <row r="239" spans="2:65" s="1" customFormat="1" ht="22.5" customHeight="1">
      <c r="B239" s="168"/>
      <c r="C239" s="169" t="s">
        <v>322</v>
      </c>
      <c r="D239" s="169" t="s">
        <v>126</v>
      </c>
      <c r="E239" s="170" t="s">
        <v>323</v>
      </c>
      <c r="F239" s="171" t="s">
        <v>324</v>
      </c>
      <c r="G239" s="172" t="s">
        <v>138</v>
      </c>
      <c r="H239" s="173">
        <v>66.709999999999994</v>
      </c>
      <c r="I239" s="174"/>
      <c r="J239" s="175">
        <f>ROUND(I239*H239,2)</f>
        <v>0</v>
      </c>
      <c r="K239" s="171" t="s">
        <v>130</v>
      </c>
      <c r="L239" s="40"/>
      <c r="M239" s="176" t="s">
        <v>5</v>
      </c>
      <c r="N239" s="177" t="s">
        <v>41</v>
      </c>
      <c r="O239" s="41"/>
      <c r="P239" s="178">
        <f>O239*H239</f>
        <v>0</v>
      </c>
      <c r="Q239" s="178">
        <v>1.9429999999999999E-2</v>
      </c>
      <c r="R239" s="178">
        <f>Q239*H239</f>
        <v>1.2961752999999998</v>
      </c>
      <c r="S239" s="178">
        <v>0</v>
      </c>
      <c r="T239" s="179">
        <f>S239*H239</f>
        <v>0</v>
      </c>
      <c r="AR239" s="24" t="s">
        <v>131</v>
      </c>
      <c r="AT239" s="24" t="s">
        <v>126</v>
      </c>
      <c r="AU239" s="24" t="s">
        <v>82</v>
      </c>
      <c r="AY239" s="24" t="s">
        <v>123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24" t="s">
        <v>75</v>
      </c>
      <c r="BK239" s="180">
        <f>ROUND(I239*H239,2)</f>
        <v>0</v>
      </c>
      <c r="BL239" s="24" t="s">
        <v>131</v>
      </c>
      <c r="BM239" s="24" t="s">
        <v>325</v>
      </c>
    </row>
    <row r="240" spans="2:65" s="11" customFormat="1">
      <c r="B240" s="181"/>
      <c r="D240" s="182" t="s">
        <v>133</v>
      </c>
      <c r="E240" s="183" t="s">
        <v>5</v>
      </c>
      <c r="F240" s="184" t="s">
        <v>314</v>
      </c>
      <c r="H240" s="185">
        <v>66.709999999999994</v>
      </c>
      <c r="I240" s="186"/>
      <c r="L240" s="181"/>
      <c r="M240" s="187"/>
      <c r="N240" s="188"/>
      <c r="O240" s="188"/>
      <c r="P240" s="188"/>
      <c r="Q240" s="188"/>
      <c r="R240" s="188"/>
      <c r="S240" s="188"/>
      <c r="T240" s="189"/>
      <c r="AT240" s="183" t="s">
        <v>133</v>
      </c>
      <c r="AU240" s="183" t="s">
        <v>82</v>
      </c>
      <c r="AV240" s="11" t="s">
        <v>82</v>
      </c>
      <c r="AW240" s="11" t="s">
        <v>34</v>
      </c>
      <c r="AX240" s="11" t="s">
        <v>70</v>
      </c>
      <c r="AY240" s="183" t="s">
        <v>123</v>
      </c>
    </row>
    <row r="241" spans="2:65" s="12" customFormat="1">
      <c r="B241" s="190"/>
      <c r="D241" s="191" t="s">
        <v>133</v>
      </c>
      <c r="E241" s="192" t="s">
        <v>5</v>
      </c>
      <c r="F241" s="193" t="s">
        <v>135</v>
      </c>
      <c r="H241" s="194">
        <v>66.709999999999994</v>
      </c>
      <c r="I241" s="195"/>
      <c r="L241" s="190"/>
      <c r="M241" s="196"/>
      <c r="N241" s="197"/>
      <c r="O241" s="197"/>
      <c r="P241" s="197"/>
      <c r="Q241" s="197"/>
      <c r="R241" s="197"/>
      <c r="S241" s="197"/>
      <c r="T241" s="198"/>
      <c r="AT241" s="199" t="s">
        <v>133</v>
      </c>
      <c r="AU241" s="199" t="s">
        <v>82</v>
      </c>
      <c r="AV241" s="12" t="s">
        <v>131</v>
      </c>
      <c r="AW241" s="12" t="s">
        <v>34</v>
      </c>
      <c r="AX241" s="12" t="s">
        <v>75</v>
      </c>
      <c r="AY241" s="199" t="s">
        <v>123</v>
      </c>
    </row>
    <row r="242" spans="2:65" s="1" customFormat="1" ht="22.5" customHeight="1">
      <c r="B242" s="168"/>
      <c r="C242" s="169" t="s">
        <v>326</v>
      </c>
      <c r="D242" s="169" t="s">
        <v>126</v>
      </c>
      <c r="E242" s="170" t="s">
        <v>327</v>
      </c>
      <c r="F242" s="171" t="s">
        <v>328</v>
      </c>
      <c r="G242" s="172" t="s">
        <v>138</v>
      </c>
      <c r="H242" s="173">
        <v>66.709999999999994</v>
      </c>
      <c r="I242" s="174"/>
      <c r="J242" s="175">
        <f>ROUND(I242*H242,2)</f>
        <v>0</v>
      </c>
      <c r="K242" s="171" t="s">
        <v>130</v>
      </c>
      <c r="L242" s="40"/>
      <c r="M242" s="176" t="s">
        <v>5</v>
      </c>
      <c r="N242" s="177" t="s">
        <v>41</v>
      </c>
      <c r="O242" s="41"/>
      <c r="P242" s="178">
        <f>O242*H242</f>
        <v>0</v>
      </c>
      <c r="Q242" s="178">
        <v>3.5599999999999998E-3</v>
      </c>
      <c r="R242" s="178">
        <f>Q242*H242</f>
        <v>0.23748759999999997</v>
      </c>
      <c r="S242" s="178">
        <v>0</v>
      </c>
      <c r="T242" s="179">
        <f>S242*H242</f>
        <v>0</v>
      </c>
      <c r="AR242" s="24" t="s">
        <v>131</v>
      </c>
      <c r="AT242" s="24" t="s">
        <v>126</v>
      </c>
      <c r="AU242" s="24" t="s">
        <v>82</v>
      </c>
      <c r="AY242" s="24" t="s">
        <v>123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24" t="s">
        <v>75</v>
      </c>
      <c r="BK242" s="180">
        <f>ROUND(I242*H242,2)</f>
        <v>0</v>
      </c>
      <c r="BL242" s="24" t="s">
        <v>131</v>
      </c>
      <c r="BM242" s="24" t="s">
        <v>329</v>
      </c>
    </row>
    <row r="243" spans="2:65" s="11" customFormat="1">
      <c r="B243" s="181"/>
      <c r="D243" s="182" t="s">
        <v>133</v>
      </c>
      <c r="E243" s="183" t="s">
        <v>5</v>
      </c>
      <c r="F243" s="184" t="s">
        <v>314</v>
      </c>
      <c r="H243" s="185">
        <v>66.709999999999994</v>
      </c>
      <c r="I243" s="186"/>
      <c r="L243" s="181"/>
      <c r="M243" s="187"/>
      <c r="N243" s="188"/>
      <c r="O243" s="188"/>
      <c r="P243" s="188"/>
      <c r="Q243" s="188"/>
      <c r="R243" s="188"/>
      <c r="S243" s="188"/>
      <c r="T243" s="189"/>
      <c r="AT243" s="183" t="s">
        <v>133</v>
      </c>
      <c r="AU243" s="183" t="s">
        <v>82</v>
      </c>
      <c r="AV243" s="11" t="s">
        <v>82</v>
      </c>
      <c r="AW243" s="11" t="s">
        <v>34</v>
      </c>
      <c r="AX243" s="11" t="s">
        <v>70</v>
      </c>
      <c r="AY243" s="183" t="s">
        <v>123</v>
      </c>
    </row>
    <row r="244" spans="2:65" s="12" customFormat="1">
      <c r="B244" s="190"/>
      <c r="D244" s="191" t="s">
        <v>133</v>
      </c>
      <c r="E244" s="192" t="s">
        <v>5</v>
      </c>
      <c r="F244" s="193" t="s">
        <v>135</v>
      </c>
      <c r="H244" s="194">
        <v>66.709999999999994</v>
      </c>
      <c r="I244" s="195"/>
      <c r="L244" s="190"/>
      <c r="M244" s="196"/>
      <c r="N244" s="197"/>
      <c r="O244" s="197"/>
      <c r="P244" s="197"/>
      <c r="Q244" s="197"/>
      <c r="R244" s="197"/>
      <c r="S244" s="197"/>
      <c r="T244" s="198"/>
      <c r="AT244" s="199" t="s">
        <v>133</v>
      </c>
      <c r="AU244" s="199" t="s">
        <v>82</v>
      </c>
      <c r="AV244" s="12" t="s">
        <v>131</v>
      </c>
      <c r="AW244" s="12" t="s">
        <v>34</v>
      </c>
      <c r="AX244" s="12" t="s">
        <v>75</v>
      </c>
      <c r="AY244" s="199" t="s">
        <v>123</v>
      </c>
    </row>
    <row r="245" spans="2:65" s="1" customFormat="1" ht="22.5" customHeight="1">
      <c r="B245" s="168"/>
      <c r="C245" s="169" t="s">
        <v>330</v>
      </c>
      <c r="D245" s="169" t="s">
        <v>126</v>
      </c>
      <c r="E245" s="170" t="s">
        <v>331</v>
      </c>
      <c r="F245" s="171" t="s">
        <v>332</v>
      </c>
      <c r="G245" s="172" t="s">
        <v>138</v>
      </c>
      <c r="H245" s="173">
        <v>66.709999999999994</v>
      </c>
      <c r="I245" s="174"/>
      <c r="J245" s="175">
        <f>ROUND(I245*H245,2)</f>
        <v>0</v>
      </c>
      <c r="K245" s="171" t="s">
        <v>130</v>
      </c>
      <c r="L245" s="40"/>
      <c r="M245" s="176" t="s">
        <v>5</v>
      </c>
      <c r="N245" s="177" t="s">
        <v>41</v>
      </c>
      <c r="O245" s="41"/>
      <c r="P245" s="178">
        <f>O245*H245</f>
        <v>0</v>
      </c>
      <c r="Q245" s="178">
        <v>5.0000000000000001E-4</v>
      </c>
      <c r="R245" s="178">
        <f>Q245*H245</f>
        <v>3.3354999999999996E-2</v>
      </c>
      <c r="S245" s="178">
        <v>0</v>
      </c>
      <c r="T245" s="179">
        <f>S245*H245</f>
        <v>0</v>
      </c>
      <c r="AR245" s="24" t="s">
        <v>131</v>
      </c>
      <c r="AT245" s="24" t="s">
        <v>126</v>
      </c>
      <c r="AU245" s="24" t="s">
        <v>82</v>
      </c>
      <c r="AY245" s="24" t="s">
        <v>123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24" t="s">
        <v>75</v>
      </c>
      <c r="BK245" s="180">
        <f>ROUND(I245*H245,2)</f>
        <v>0</v>
      </c>
      <c r="BL245" s="24" t="s">
        <v>131</v>
      </c>
      <c r="BM245" s="24" t="s">
        <v>333</v>
      </c>
    </row>
    <row r="246" spans="2:65" s="11" customFormat="1">
      <c r="B246" s="181"/>
      <c r="D246" s="182" t="s">
        <v>133</v>
      </c>
      <c r="E246" s="183" t="s">
        <v>5</v>
      </c>
      <c r="F246" s="184" t="s">
        <v>314</v>
      </c>
      <c r="H246" s="185">
        <v>66.709999999999994</v>
      </c>
      <c r="I246" s="186"/>
      <c r="L246" s="181"/>
      <c r="M246" s="187"/>
      <c r="N246" s="188"/>
      <c r="O246" s="188"/>
      <c r="P246" s="188"/>
      <c r="Q246" s="188"/>
      <c r="R246" s="188"/>
      <c r="S246" s="188"/>
      <c r="T246" s="189"/>
      <c r="AT246" s="183" t="s">
        <v>133</v>
      </c>
      <c r="AU246" s="183" t="s">
        <v>82</v>
      </c>
      <c r="AV246" s="11" t="s">
        <v>82</v>
      </c>
      <c r="AW246" s="11" t="s">
        <v>34</v>
      </c>
      <c r="AX246" s="11" t="s">
        <v>70</v>
      </c>
      <c r="AY246" s="183" t="s">
        <v>123</v>
      </c>
    </row>
    <row r="247" spans="2:65" s="12" customFormat="1">
      <c r="B247" s="190"/>
      <c r="D247" s="182" t="s">
        <v>133</v>
      </c>
      <c r="E247" s="228" t="s">
        <v>5</v>
      </c>
      <c r="F247" s="229" t="s">
        <v>135</v>
      </c>
      <c r="H247" s="230">
        <v>66.709999999999994</v>
      </c>
      <c r="I247" s="195"/>
      <c r="L247" s="190"/>
      <c r="M247" s="196"/>
      <c r="N247" s="197"/>
      <c r="O247" s="197"/>
      <c r="P247" s="197"/>
      <c r="Q247" s="197"/>
      <c r="R247" s="197"/>
      <c r="S247" s="197"/>
      <c r="T247" s="198"/>
      <c r="AT247" s="199" t="s">
        <v>133</v>
      </c>
      <c r="AU247" s="199" t="s">
        <v>82</v>
      </c>
      <c r="AV247" s="12" t="s">
        <v>131</v>
      </c>
      <c r="AW247" s="12" t="s">
        <v>34</v>
      </c>
      <c r="AX247" s="12" t="s">
        <v>75</v>
      </c>
      <c r="AY247" s="199" t="s">
        <v>123</v>
      </c>
    </row>
    <row r="248" spans="2:65" s="10" customFormat="1" ht="29.85" customHeight="1">
      <c r="B248" s="154"/>
      <c r="D248" s="165" t="s">
        <v>69</v>
      </c>
      <c r="E248" s="166" t="s">
        <v>334</v>
      </c>
      <c r="F248" s="166" t="s">
        <v>335</v>
      </c>
      <c r="I248" s="157"/>
      <c r="J248" s="167">
        <f>BK248</f>
        <v>0</v>
      </c>
      <c r="L248" s="154"/>
      <c r="M248" s="159"/>
      <c r="N248" s="160"/>
      <c r="O248" s="160"/>
      <c r="P248" s="161">
        <f>SUM(P249:P260)</f>
        <v>0</v>
      </c>
      <c r="Q248" s="160"/>
      <c r="R248" s="161">
        <f>SUM(R249:R260)</f>
        <v>0</v>
      </c>
      <c r="S248" s="160"/>
      <c r="T248" s="162">
        <f>SUM(T249:T260)</f>
        <v>0</v>
      </c>
      <c r="AR248" s="155" t="s">
        <v>75</v>
      </c>
      <c r="AT248" s="163" t="s">
        <v>69</v>
      </c>
      <c r="AU248" s="163" t="s">
        <v>75</v>
      </c>
      <c r="AY248" s="155" t="s">
        <v>123</v>
      </c>
      <c r="BK248" s="164">
        <f>SUM(BK249:BK260)</f>
        <v>0</v>
      </c>
    </row>
    <row r="249" spans="2:65" s="1" customFormat="1" ht="31.5" customHeight="1">
      <c r="B249" s="168"/>
      <c r="C249" s="169" t="s">
        <v>336</v>
      </c>
      <c r="D249" s="169" t="s">
        <v>126</v>
      </c>
      <c r="E249" s="170" t="s">
        <v>337</v>
      </c>
      <c r="F249" s="171" t="s">
        <v>338</v>
      </c>
      <c r="G249" s="172" t="s">
        <v>339</v>
      </c>
      <c r="H249" s="173">
        <v>60.67</v>
      </c>
      <c r="I249" s="174"/>
      <c r="J249" s="175">
        <f>ROUND(I249*H249,2)</f>
        <v>0</v>
      </c>
      <c r="K249" s="171" t="s">
        <v>130</v>
      </c>
      <c r="L249" s="40"/>
      <c r="M249" s="176" t="s">
        <v>5</v>
      </c>
      <c r="N249" s="177" t="s">
        <v>41</v>
      </c>
      <c r="O249" s="41"/>
      <c r="P249" s="178">
        <f>O249*H249</f>
        <v>0</v>
      </c>
      <c r="Q249" s="178">
        <v>0</v>
      </c>
      <c r="R249" s="178">
        <f>Q249*H249</f>
        <v>0</v>
      </c>
      <c r="S249" s="178">
        <v>0</v>
      </c>
      <c r="T249" s="179">
        <f>S249*H249</f>
        <v>0</v>
      </c>
      <c r="AR249" s="24" t="s">
        <v>131</v>
      </c>
      <c r="AT249" s="24" t="s">
        <v>126</v>
      </c>
      <c r="AU249" s="24" t="s">
        <v>82</v>
      </c>
      <c r="AY249" s="24" t="s">
        <v>123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24" t="s">
        <v>75</v>
      </c>
      <c r="BK249" s="180">
        <f>ROUND(I249*H249,2)</f>
        <v>0</v>
      </c>
      <c r="BL249" s="24" t="s">
        <v>131</v>
      </c>
      <c r="BM249" s="24" t="s">
        <v>340</v>
      </c>
    </row>
    <row r="250" spans="2:65" s="1" customFormat="1" ht="31.5" customHeight="1">
      <c r="B250" s="168"/>
      <c r="C250" s="169" t="s">
        <v>341</v>
      </c>
      <c r="D250" s="169" t="s">
        <v>126</v>
      </c>
      <c r="E250" s="170" t="s">
        <v>342</v>
      </c>
      <c r="F250" s="171" t="s">
        <v>343</v>
      </c>
      <c r="G250" s="172" t="s">
        <v>339</v>
      </c>
      <c r="H250" s="173">
        <v>60.67</v>
      </c>
      <c r="I250" s="174"/>
      <c r="J250" s="175">
        <f>ROUND(I250*H250,2)</f>
        <v>0</v>
      </c>
      <c r="K250" s="171" t="s">
        <v>130</v>
      </c>
      <c r="L250" s="40"/>
      <c r="M250" s="176" t="s">
        <v>5</v>
      </c>
      <c r="N250" s="177" t="s">
        <v>41</v>
      </c>
      <c r="O250" s="41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AR250" s="24" t="s">
        <v>131</v>
      </c>
      <c r="AT250" s="24" t="s">
        <v>126</v>
      </c>
      <c r="AU250" s="24" t="s">
        <v>82</v>
      </c>
      <c r="AY250" s="24" t="s">
        <v>123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24" t="s">
        <v>75</v>
      </c>
      <c r="BK250" s="180">
        <f>ROUND(I250*H250,2)</f>
        <v>0</v>
      </c>
      <c r="BL250" s="24" t="s">
        <v>131</v>
      </c>
      <c r="BM250" s="24" t="s">
        <v>344</v>
      </c>
    </row>
    <row r="251" spans="2:65" s="1" customFormat="1" ht="31.5" customHeight="1">
      <c r="B251" s="168"/>
      <c r="C251" s="169" t="s">
        <v>345</v>
      </c>
      <c r="D251" s="169" t="s">
        <v>126</v>
      </c>
      <c r="E251" s="170" t="s">
        <v>346</v>
      </c>
      <c r="F251" s="171" t="s">
        <v>347</v>
      </c>
      <c r="G251" s="172" t="s">
        <v>339</v>
      </c>
      <c r="H251" s="173">
        <v>546.03</v>
      </c>
      <c r="I251" s="174"/>
      <c r="J251" s="175">
        <f>ROUND(I251*H251,2)</f>
        <v>0</v>
      </c>
      <c r="K251" s="171" t="s">
        <v>130</v>
      </c>
      <c r="L251" s="40"/>
      <c r="M251" s="176" t="s">
        <v>5</v>
      </c>
      <c r="N251" s="177" t="s">
        <v>41</v>
      </c>
      <c r="O251" s="41"/>
      <c r="P251" s="178">
        <f>O251*H251</f>
        <v>0</v>
      </c>
      <c r="Q251" s="178">
        <v>0</v>
      </c>
      <c r="R251" s="178">
        <f>Q251*H251</f>
        <v>0</v>
      </c>
      <c r="S251" s="178">
        <v>0</v>
      </c>
      <c r="T251" s="179">
        <f>S251*H251</f>
        <v>0</v>
      </c>
      <c r="AR251" s="24" t="s">
        <v>131</v>
      </c>
      <c r="AT251" s="24" t="s">
        <v>126</v>
      </c>
      <c r="AU251" s="24" t="s">
        <v>82</v>
      </c>
      <c r="AY251" s="24" t="s">
        <v>123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24" t="s">
        <v>75</v>
      </c>
      <c r="BK251" s="180">
        <f>ROUND(I251*H251,2)</f>
        <v>0</v>
      </c>
      <c r="BL251" s="24" t="s">
        <v>131</v>
      </c>
      <c r="BM251" s="24" t="s">
        <v>348</v>
      </c>
    </row>
    <row r="252" spans="2:65" s="11" customFormat="1">
      <c r="B252" s="181"/>
      <c r="D252" s="182" t="s">
        <v>133</v>
      </c>
      <c r="E252" s="183" t="s">
        <v>5</v>
      </c>
      <c r="F252" s="184" t="s">
        <v>349</v>
      </c>
      <c r="H252" s="185">
        <v>546.03</v>
      </c>
      <c r="I252" s="186"/>
      <c r="L252" s="181"/>
      <c r="M252" s="187"/>
      <c r="N252" s="188"/>
      <c r="O252" s="188"/>
      <c r="P252" s="188"/>
      <c r="Q252" s="188"/>
      <c r="R252" s="188"/>
      <c r="S252" s="188"/>
      <c r="T252" s="189"/>
      <c r="AT252" s="183" t="s">
        <v>133</v>
      </c>
      <c r="AU252" s="183" t="s">
        <v>82</v>
      </c>
      <c r="AV252" s="11" t="s">
        <v>82</v>
      </c>
      <c r="AW252" s="11" t="s">
        <v>34</v>
      </c>
      <c r="AX252" s="11" t="s">
        <v>70</v>
      </c>
      <c r="AY252" s="183" t="s">
        <v>123</v>
      </c>
    </row>
    <row r="253" spans="2:65" s="12" customFormat="1">
      <c r="B253" s="190"/>
      <c r="D253" s="191" t="s">
        <v>133</v>
      </c>
      <c r="E253" s="192" t="s">
        <v>5</v>
      </c>
      <c r="F253" s="193" t="s">
        <v>135</v>
      </c>
      <c r="H253" s="194">
        <v>546.03</v>
      </c>
      <c r="I253" s="195"/>
      <c r="L253" s="190"/>
      <c r="M253" s="196"/>
      <c r="N253" s="197"/>
      <c r="O253" s="197"/>
      <c r="P253" s="197"/>
      <c r="Q253" s="197"/>
      <c r="R253" s="197"/>
      <c r="S253" s="197"/>
      <c r="T253" s="198"/>
      <c r="AT253" s="199" t="s">
        <v>133</v>
      </c>
      <c r="AU253" s="199" t="s">
        <v>82</v>
      </c>
      <c r="AV253" s="12" t="s">
        <v>131</v>
      </c>
      <c r="AW253" s="12" t="s">
        <v>34</v>
      </c>
      <c r="AX253" s="12" t="s">
        <v>75</v>
      </c>
      <c r="AY253" s="199" t="s">
        <v>123</v>
      </c>
    </row>
    <row r="254" spans="2:65" s="1" customFormat="1" ht="22.5" customHeight="1">
      <c r="B254" s="168"/>
      <c r="C254" s="169" t="s">
        <v>350</v>
      </c>
      <c r="D254" s="169" t="s">
        <v>126</v>
      </c>
      <c r="E254" s="170" t="s">
        <v>351</v>
      </c>
      <c r="F254" s="171" t="s">
        <v>352</v>
      </c>
      <c r="G254" s="172" t="s">
        <v>339</v>
      </c>
      <c r="H254" s="173">
        <v>1.762</v>
      </c>
      <c r="I254" s="174"/>
      <c r="J254" s="175">
        <f>ROUND(I254*H254,2)</f>
        <v>0</v>
      </c>
      <c r="K254" s="171" t="s">
        <v>130</v>
      </c>
      <c r="L254" s="40"/>
      <c r="M254" s="176" t="s">
        <v>5</v>
      </c>
      <c r="N254" s="177" t="s">
        <v>41</v>
      </c>
      <c r="O254" s="41"/>
      <c r="P254" s="178">
        <f>O254*H254</f>
        <v>0</v>
      </c>
      <c r="Q254" s="178">
        <v>0</v>
      </c>
      <c r="R254" s="178">
        <f>Q254*H254</f>
        <v>0</v>
      </c>
      <c r="S254" s="178">
        <v>0</v>
      </c>
      <c r="T254" s="179">
        <f>S254*H254</f>
        <v>0</v>
      </c>
      <c r="AR254" s="24" t="s">
        <v>131</v>
      </c>
      <c r="AT254" s="24" t="s">
        <v>126</v>
      </c>
      <c r="AU254" s="24" t="s">
        <v>82</v>
      </c>
      <c r="AY254" s="24" t="s">
        <v>123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24" t="s">
        <v>75</v>
      </c>
      <c r="BK254" s="180">
        <f>ROUND(I254*H254,2)</f>
        <v>0</v>
      </c>
      <c r="BL254" s="24" t="s">
        <v>131</v>
      </c>
      <c r="BM254" s="24" t="s">
        <v>353</v>
      </c>
    </row>
    <row r="255" spans="2:65" s="11" customFormat="1">
      <c r="B255" s="181"/>
      <c r="D255" s="182" t="s">
        <v>133</v>
      </c>
      <c r="E255" s="183" t="s">
        <v>5</v>
      </c>
      <c r="F255" s="184" t="s">
        <v>354</v>
      </c>
      <c r="H255" s="185">
        <v>1.762</v>
      </c>
      <c r="I255" s="186"/>
      <c r="L255" s="181"/>
      <c r="M255" s="187"/>
      <c r="N255" s="188"/>
      <c r="O255" s="188"/>
      <c r="P255" s="188"/>
      <c r="Q255" s="188"/>
      <c r="R255" s="188"/>
      <c r="S255" s="188"/>
      <c r="T255" s="189"/>
      <c r="AT255" s="183" t="s">
        <v>133</v>
      </c>
      <c r="AU255" s="183" t="s">
        <v>82</v>
      </c>
      <c r="AV255" s="11" t="s">
        <v>82</v>
      </c>
      <c r="AW255" s="11" t="s">
        <v>34</v>
      </c>
      <c r="AX255" s="11" t="s">
        <v>70</v>
      </c>
      <c r="AY255" s="183" t="s">
        <v>123</v>
      </c>
    </row>
    <row r="256" spans="2:65" s="12" customFormat="1">
      <c r="B256" s="190"/>
      <c r="D256" s="191" t="s">
        <v>133</v>
      </c>
      <c r="E256" s="192" t="s">
        <v>5</v>
      </c>
      <c r="F256" s="193" t="s">
        <v>135</v>
      </c>
      <c r="H256" s="194">
        <v>1.762</v>
      </c>
      <c r="I256" s="195"/>
      <c r="L256" s="190"/>
      <c r="M256" s="196"/>
      <c r="N256" s="197"/>
      <c r="O256" s="197"/>
      <c r="P256" s="197"/>
      <c r="Q256" s="197"/>
      <c r="R256" s="197"/>
      <c r="S256" s="197"/>
      <c r="T256" s="198"/>
      <c r="AT256" s="199" t="s">
        <v>133</v>
      </c>
      <c r="AU256" s="199" t="s">
        <v>82</v>
      </c>
      <c r="AV256" s="12" t="s">
        <v>131</v>
      </c>
      <c r="AW256" s="12" t="s">
        <v>34</v>
      </c>
      <c r="AX256" s="12" t="s">
        <v>75</v>
      </c>
      <c r="AY256" s="199" t="s">
        <v>123</v>
      </c>
    </row>
    <row r="257" spans="2:65" s="1" customFormat="1" ht="22.5" customHeight="1">
      <c r="B257" s="168"/>
      <c r="C257" s="169" t="s">
        <v>355</v>
      </c>
      <c r="D257" s="169" t="s">
        <v>126</v>
      </c>
      <c r="E257" s="170" t="s">
        <v>356</v>
      </c>
      <c r="F257" s="171" t="s">
        <v>357</v>
      </c>
      <c r="G257" s="172" t="s">
        <v>339</v>
      </c>
      <c r="H257" s="173">
        <v>58.908000000000001</v>
      </c>
      <c r="I257" s="174"/>
      <c r="J257" s="175">
        <f>ROUND(I257*H257,2)</f>
        <v>0</v>
      </c>
      <c r="K257" s="171" t="s">
        <v>130</v>
      </c>
      <c r="L257" s="40"/>
      <c r="M257" s="176" t="s">
        <v>5</v>
      </c>
      <c r="N257" s="177" t="s">
        <v>41</v>
      </c>
      <c r="O257" s="41"/>
      <c r="P257" s="178">
        <f>O257*H257</f>
        <v>0</v>
      </c>
      <c r="Q257" s="178">
        <v>0</v>
      </c>
      <c r="R257" s="178">
        <f>Q257*H257</f>
        <v>0</v>
      </c>
      <c r="S257" s="178">
        <v>0</v>
      </c>
      <c r="T257" s="179">
        <f>S257*H257</f>
        <v>0</v>
      </c>
      <c r="AR257" s="24" t="s">
        <v>131</v>
      </c>
      <c r="AT257" s="24" t="s">
        <v>126</v>
      </c>
      <c r="AU257" s="24" t="s">
        <v>82</v>
      </c>
      <c r="AY257" s="24" t="s">
        <v>123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24" t="s">
        <v>75</v>
      </c>
      <c r="BK257" s="180">
        <f>ROUND(I257*H257,2)</f>
        <v>0</v>
      </c>
      <c r="BL257" s="24" t="s">
        <v>131</v>
      </c>
      <c r="BM257" s="24" t="s">
        <v>358</v>
      </c>
    </row>
    <row r="258" spans="2:65" s="11" customFormat="1">
      <c r="B258" s="181"/>
      <c r="D258" s="182" t="s">
        <v>133</v>
      </c>
      <c r="E258" s="183" t="s">
        <v>5</v>
      </c>
      <c r="F258" s="184" t="s">
        <v>359</v>
      </c>
      <c r="H258" s="185">
        <v>60.67</v>
      </c>
      <c r="I258" s="186"/>
      <c r="L258" s="181"/>
      <c r="M258" s="187"/>
      <c r="N258" s="188"/>
      <c r="O258" s="188"/>
      <c r="P258" s="188"/>
      <c r="Q258" s="188"/>
      <c r="R258" s="188"/>
      <c r="S258" s="188"/>
      <c r="T258" s="189"/>
      <c r="AT258" s="183" t="s">
        <v>133</v>
      </c>
      <c r="AU258" s="183" t="s">
        <v>82</v>
      </c>
      <c r="AV258" s="11" t="s">
        <v>82</v>
      </c>
      <c r="AW258" s="11" t="s">
        <v>34</v>
      </c>
      <c r="AX258" s="11" t="s">
        <v>70</v>
      </c>
      <c r="AY258" s="183" t="s">
        <v>123</v>
      </c>
    </row>
    <row r="259" spans="2:65" s="11" customFormat="1">
      <c r="B259" s="181"/>
      <c r="D259" s="182" t="s">
        <v>133</v>
      </c>
      <c r="E259" s="183" t="s">
        <v>5</v>
      </c>
      <c r="F259" s="184" t="s">
        <v>360</v>
      </c>
      <c r="H259" s="185">
        <v>-1.762</v>
      </c>
      <c r="I259" s="186"/>
      <c r="L259" s="181"/>
      <c r="M259" s="187"/>
      <c r="N259" s="188"/>
      <c r="O259" s="188"/>
      <c r="P259" s="188"/>
      <c r="Q259" s="188"/>
      <c r="R259" s="188"/>
      <c r="S259" s="188"/>
      <c r="T259" s="189"/>
      <c r="AT259" s="183" t="s">
        <v>133</v>
      </c>
      <c r="AU259" s="183" t="s">
        <v>82</v>
      </c>
      <c r="AV259" s="11" t="s">
        <v>82</v>
      </c>
      <c r="AW259" s="11" t="s">
        <v>34</v>
      </c>
      <c r="AX259" s="11" t="s">
        <v>70</v>
      </c>
      <c r="AY259" s="183" t="s">
        <v>123</v>
      </c>
    </row>
    <row r="260" spans="2:65" s="12" customFormat="1">
      <c r="B260" s="190"/>
      <c r="D260" s="182" t="s">
        <v>133</v>
      </c>
      <c r="E260" s="228" t="s">
        <v>5</v>
      </c>
      <c r="F260" s="229" t="s">
        <v>135</v>
      </c>
      <c r="H260" s="230">
        <v>58.908000000000001</v>
      </c>
      <c r="I260" s="195"/>
      <c r="L260" s="190"/>
      <c r="M260" s="196"/>
      <c r="N260" s="197"/>
      <c r="O260" s="197"/>
      <c r="P260" s="197"/>
      <c r="Q260" s="197"/>
      <c r="R260" s="197"/>
      <c r="S260" s="197"/>
      <c r="T260" s="198"/>
      <c r="AT260" s="199" t="s">
        <v>133</v>
      </c>
      <c r="AU260" s="199" t="s">
        <v>82</v>
      </c>
      <c r="AV260" s="12" t="s">
        <v>131</v>
      </c>
      <c r="AW260" s="12" t="s">
        <v>34</v>
      </c>
      <c r="AX260" s="12" t="s">
        <v>75</v>
      </c>
      <c r="AY260" s="199" t="s">
        <v>123</v>
      </c>
    </row>
    <row r="261" spans="2:65" s="10" customFormat="1" ht="29.85" customHeight="1">
      <c r="B261" s="154"/>
      <c r="D261" s="165" t="s">
        <v>69</v>
      </c>
      <c r="E261" s="166" t="s">
        <v>361</v>
      </c>
      <c r="F261" s="166" t="s">
        <v>362</v>
      </c>
      <c r="I261" s="157"/>
      <c r="J261" s="167">
        <f>BK261</f>
        <v>0</v>
      </c>
      <c r="L261" s="154"/>
      <c r="M261" s="159"/>
      <c r="N261" s="160"/>
      <c r="O261" s="160"/>
      <c r="P261" s="161">
        <f>P262</f>
        <v>0</v>
      </c>
      <c r="Q261" s="160"/>
      <c r="R261" s="161">
        <f>R262</f>
        <v>0</v>
      </c>
      <c r="S261" s="160"/>
      <c r="T261" s="162">
        <f>T262</f>
        <v>0</v>
      </c>
      <c r="AR261" s="155" t="s">
        <v>75</v>
      </c>
      <c r="AT261" s="163" t="s">
        <v>69</v>
      </c>
      <c r="AU261" s="163" t="s">
        <v>75</v>
      </c>
      <c r="AY261" s="155" t="s">
        <v>123</v>
      </c>
      <c r="BK261" s="164">
        <f>BK262</f>
        <v>0</v>
      </c>
    </row>
    <row r="262" spans="2:65" s="1" customFormat="1" ht="44.25" customHeight="1">
      <c r="B262" s="168"/>
      <c r="C262" s="169" t="s">
        <v>363</v>
      </c>
      <c r="D262" s="169" t="s">
        <v>126</v>
      </c>
      <c r="E262" s="170" t="s">
        <v>364</v>
      </c>
      <c r="F262" s="171" t="s">
        <v>365</v>
      </c>
      <c r="G262" s="172" t="s">
        <v>339</v>
      </c>
      <c r="H262" s="173">
        <v>38.621000000000002</v>
      </c>
      <c r="I262" s="174"/>
      <c r="J262" s="175">
        <f>ROUND(I262*H262,2)</f>
        <v>0</v>
      </c>
      <c r="K262" s="171" t="s">
        <v>130</v>
      </c>
      <c r="L262" s="40"/>
      <c r="M262" s="176" t="s">
        <v>5</v>
      </c>
      <c r="N262" s="177" t="s">
        <v>41</v>
      </c>
      <c r="O262" s="41"/>
      <c r="P262" s="178">
        <f>O262*H262</f>
        <v>0</v>
      </c>
      <c r="Q262" s="178">
        <v>0</v>
      </c>
      <c r="R262" s="178">
        <f>Q262*H262</f>
        <v>0</v>
      </c>
      <c r="S262" s="178">
        <v>0</v>
      </c>
      <c r="T262" s="179">
        <f>S262*H262</f>
        <v>0</v>
      </c>
      <c r="AR262" s="24" t="s">
        <v>131</v>
      </c>
      <c r="AT262" s="24" t="s">
        <v>126</v>
      </c>
      <c r="AU262" s="24" t="s">
        <v>82</v>
      </c>
      <c r="AY262" s="24" t="s">
        <v>123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24" t="s">
        <v>75</v>
      </c>
      <c r="BK262" s="180">
        <f>ROUND(I262*H262,2)</f>
        <v>0</v>
      </c>
      <c r="BL262" s="24" t="s">
        <v>131</v>
      </c>
      <c r="BM262" s="24" t="s">
        <v>366</v>
      </c>
    </row>
    <row r="263" spans="2:65" s="10" customFormat="1" ht="37.35" customHeight="1">
      <c r="B263" s="154"/>
      <c r="D263" s="155" t="s">
        <v>69</v>
      </c>
      <c r="E263" s="156" t="s">
        <v>367</v>
      </c>
      <c r="F263" s="156" t="s">
        <v>368</v>
      </c>
      <c r="I263" s="157"/>
      <c r="J263" s="158">
        <f>BK263</f>
        <v>0</v>
      </c>
      <c r="L263" s="154"/>
      <c r="M263" s="159"/>
      <c r="N263" s="160"/>
      <c r="O263" s="160"/>
      <c r="P263" s="161">
        <f>P264+P283+P302+P304+P319+P323+P329+P360</f>
        <v>0</v>
      </c>
      <c r="Q263" s="160"/>
      <c r="R263" s="161">
        <f>R264+R283+R302+R304+R319+R323+R329+R360</f>
        <v>34.374235319999997</v>
      </c>
      <c r="S263" s="160"/>
      <c r="T263" s="162">
        <f>T264+T283+T302+T304+T319+T323+T329+T360</f>
        <v>30.532619959999998</v>
      </c>
      <c r="AR263" s="155" t="s">
        <v>82</v>
      </c>
      <c r="AT263" s="163" t="s">
        <v>69</v>
      </c>
      <c r="AU263" s="163" t="s">
        <v>70</v>
      </c>
      <c r="AY263" s="155" t="s">
        <v>123</v>
      </c>
      <c r="BK263" s="164">
        <f>BK264+BK283+BK302+BK304+BK319+BK323+BK329+BK360</f>
        <v>0</v>
      </c>
    </row>
    <row r="264" spans="2:65" s="10" customFormat="1" ht="19.899999999999999" customHeight="1">
      <c r="B264" s="154"/>
      <c r="D264" s="165" t="s">
        <v>69</v>
      </c>
      <c r="E264" s="166" t="s">
        <v>369</v>
      </c>
      <c r="F264" s="166" t="s">
        <v>370</v>
      </c>
      <c r="I264" s="157"/>
      <c r="J264" s="167">
        <f>BK264</f>
        <v>0</v>
      </c>
      <c r="L264" s="154"/>
      <c r="M264" s="159"/>
      <c r="N264" s="160"/>
      <c r="O264" s="160"/>
      <c r="P264" s="161">
        <f>SUM(P265:P282)</f>
        <v>0</v>
      </c>
      <c r="Q264" s="160"/>
      <c r="R264" s="161">
        <f>SUM(R265:R282)</f>
        <v>0.93843151000000002</v>
      </c>
      <c r="S264" s="160"/>
      <c r="T264" s="162">
        <f>SUM(T265:T282)</f>
        <v>0</v>
      </c>
      <c r="AR264" s="155" t="s">
        <v>82</v>
      </c>
      <c r="AT264" s="163" t="s">
        <v>69</v>
      </c>
      <c r="AU264" s="163" t="s">
        <v>75</v>
      </c>
      <c r="AY264" s="155" t="s">
        <v>123</v>
      </c>
      <c r="BK264" s="164">
        <f>SUM(BK265:BK282)</f>
        <v>0</v>
      </c>
    </row>
    <row r="265" spans="2:65" s="1" customFormat="1" ht="31.5" customHeight="1">
      <c r="B265" s="168"/>
      <c r="C265" s="169" t="s">
        <v>371</v>
      </c>
      <c r="D265" s="169" t="s">
        <v>126</v>
      </c>
      <c r="E265" s="170" t="s">
        <v>372</v>
      </c>
      <c r="F265" s="171" t="s">
        <v>373</v>
      </c>
      <c r="G265" s="172" t="s">
        <v>374</v>
      </c>
      <c r="H265" s="173">
        <v>28</v>
      </c>
      <c r="I265" s="174"/>
      <c r="J265" s="175">
        <f>ROUND(I265*H265,2)</f>
        <v>0</v>
      </c>
      <c r="K265" s="171" t="s">
        <v>130</v>
      </c>
      <c r="L265" s="40"/>
      <c r="M265" s="176" t="s">
        <v>5</v>
      </c>
      <c r="N265" s="177" t="s">
        <v>41</v>
      </c>
      <c r="O265" s="41"/>
      <c r="P265" s="178">
        <f>O265*H265</f>
        <v>0</v>
      </c>
      <c r="Q265" s="178">
        <v>1.1100000000000001E-3</v>
      </c>
      <c r="R265" s="178">
        <f>Q265*H265</f>
        <v>3.1080000000000003E-2</v>
      </c>
      <c r="S265" s="178">
        <v>0</v>
      </c>
      <c r="T265" s="179">
        <f>S265*H265</f>
        <v>0</v>
      </c>
      <c r="AR265" s="24" t="s">
        <v>231</v>
      </c>
      <c r="AT265" s="24" t="s">
        <v>126</v>
      </c>
      <c r="AU265" s="24" t="s">
        <v>82</v>
      </c>
      <c r="AY265" s="24" t="s">
        <v>123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24" t="s">
        <v>75</v>
      </c>
      <c r="BK265" s="180">
        <f>ROUND(I265*H265,2)</f>
        <v>0</v>
      </c>
      <c r="BL265" s="24" t="s">
        <v>231</v>
      </c>
      <c r="BM265" s="24" t="s">
        <v>375</v>
      </c>
    </row>
    <row r="266" spans="2:65" s="1" customFormat="1" ht="27">
      <c r="B266" s="40"/>
      <c r="D266" s="182" t="s">
        <v>192</v>
      </c>
      <c r="F266" s="231" t="s">
        <v>376</v>
      </c>
      <c r="I266" s="232"/>
      <c r="L266" s="40"/>
      <c r="M266" s="233"/>
      <c r="N266" s="41"/>
      <c r="O266" s="41"/>
      <c r="P266" s="41"/>
      <c r="Q266" s="41"/>
      <c r="R266" s="41"/>
      <c r="S266" s="41"/>
      <c r="T266" s="69"/>
      <c r="AT266" s="24" t="s">
        <v>192</v>
      </c>
      <c r="AU266" s="24" t="s">
        <v>82</v>
      </c>
    </row>
    <row r="267" spans="2:65" s="11" customFormat="1">
      <c r="B267" s="181"/>
      <c r="D267" s="182" t="s">
        <v>133</v>
      </c>
      <c r="E267" s="183" t="s">
        <v>5</v>
      </c>
      <c r="F267" s="184" t="s">
        <v>377</v>
      </c>
      <c r="H267" s="185">
        <v>28</v>
      </c>
      <c r="I267" s="186"/>
      <c r="L267" s="181"/>
      <c r="M267" s="187"/>
      <c r="N267" s="188"/>
      <c r="O267" s="188"/>
      <c r="P267" s="188"/>
      <c r="Q267" s="188"/>
      <c r="R267" s="188"/>
      <c r="S267" s="188"/>
      <c r="T267" s="189"/>
      <c r="AT267" s="183" t="s">
        <v>133</v>
      </c>
      <c r="AU267" s="183" t="s">
        <v>82</v>
      </c>
      <c r="AV267" s="11" t="s">
        <v>82</v>
      </c>
      <c r="AW267" s="11" t="s">
        <v>34</v>
      </c>
      <c r="AX267" s="11" t="s">
        <v>70</v>
      </c>
      <c r="AY267" s="183" t="s">
        <v>123</v>
      </c>
    </row>
    <row r="268" spans="2:65" s="12" customFormat="1">
      <c r="B268" s="190"/>
      <c r="D268" s="191" t="s">
        <v>133</v>
      </c>
      <c r="E268" s="192" t="s">
        <v>5</v>
      </c>
      <c r="F268" s="193" t="s">
        <v>135</v>
      </c>
      <c r="H268" s="194">
        <v>28</v>
      </c>
      <c r="I268" s="195"/>
      <c r="L268" s="190"/>
      <c r="M268" s="196"/>
      <c r="N268" s="197"/>
      <c r="O268" s="197"/>
      <c r="P268" s="197"/>
      <c r="Q268" s="197"/>
      <c r="R268" s="197"/>
      <c r="S268" s="197"/>
      <c r="T268" s="198"/>
      <c r="AT268" s="199" t="s">
        <v>133</v>
      </c>
      <c r="AU268" s="199" t="s">
        <v>82</v>
      </c>
      <c r="AV268" s="12" t="s">
        <v>131</v>
      </c>
      <c r="AW268" s="12" t="s">
        <v>34</v>
      </c>
      <c r="AX268" s="12" t="s">
        <v>75</v>
      </c>
      <c r="AY268" s="199" t="s">
        <v>123</v>
      </c>
    </row>
    <row r="269" spans="2:65" s="1" customFormat="1" ht="31.5" customHeight="1">
      <c r="B269" s="168"/>
      <c r="C269" s="169" t="s">
        <v>378</v>
      </c>
      <c r="D269" s="169" t="s">
        <v>126</v>
      </c>
      <c r="E269" s="170" t="s">
        <v>379</v>
      </c>
      <c r="F269" s="171" t="s">
        <v>380</v>
      </c>
      <c r="G269" s="172" t="s">
        <v>374</v>
      </c>
      <c r="H269" s="173">
        <v>43</v>
      </c>
      <c r="I269" s="174"/>
      <c r="J269" s="175">
        <f>ROUND(I269*H269,2)</f>
        <v>0</v>
      </c>
      <c r="K269" s="171" t="s">
        <v>130</v>
      </c>
      <c r="L269" s="40"/>
      <c r="M269" s="176" t="s">
        <v>5</v>
      </c>
      <c r="N269" s="177" t="s">
        <v>41</v>
      </c>
      <c r="O269" s="41"/>
      <c r="P269" s="178">
        <f>O269*H269</f>
        <v>0</v>
      </c>
      <c r="Q269" s="178">
        <v>2.7799999999999999E-3</v>
      </c>
      <c r="R269" s="178">
        <f>Q269*H269</f>
        <v>0.11953999999999999</v>
      </c>
      <c r="S269" s="178">
        <v>0</v>
      </c>
      <c r="T269" s="179">
        <f>S269*H269</f>
        <v>0</v>
      </c>
      <c r="AR269" s="24" t="s">
        <v>231</v>
      </c>
      <c r="AT269" s="24" t="s">
        <v>126</v>
      </c>
      <c r="AU269" s="24" t="s">
        <v>82</v>
      </c>
      <c r="AY269" s="24" t="s">
        <v>123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24" t="s">
        <v>75</v>
      </c>
      <c r="BK269" s="180">
        <f>ROUND(I269*H269,2)</f>
        <v>0</v>
      </c>
      <c r="BL269" s="24" t="s">
        <v>231</v>
      </c>
      <c r="BM269" s="24" t="s">
        <v>381</v>
      </c>
    </row>
    <row r="270" spans="2:65" s="1" customFormat="1" ht="31.5" customHeight="1">
      <c r="B270" s="168"/>
      <c r="C270" s="169" t="s">
        <v>382</v>
      </c>
      <c r="D270" s="169" t="s">
        <v>126</v>
      </c>
      <c r="E270" s="170" t="s">
        <v>383</v>
      </c>
      <c r="F270" s="171" t="s">
        <v>384</v>
      </c>
      <c r="G270" s="172" t="s">
        <v>374</v>
      </c>
      <c r="H270" s="173">
        <v>7</v>
      </c>
      <c r="I270" s="174"/>
      <c r="J270" s="175">
        <f>ROUND(I270*H270,2)</f>
        <v>0</v>
      </c>
      <c r="K270" s="171" t="s">
        <v>130</v>
      </c>
      <c r="L270" s="40"/>
      <c r="M270" s="176" t="s">
        <v>5</v>
      </c>
      <c r="N270" s="177" t="s">
        <v>41</v>
      </c>
      <c r="O270" s="41"/>
      <c r="P270" s="178">
        <f>O270*H270</f>
        <v>0</v>
      </c>
      <c r="Q270" s="178">
        <v>2.7799999999999999E-3</v>
      </c>
      <c r="R270" s="178">
        <f>Q270*H270</f>
        <v>1.9459999999999998E-2</v>
      </c>
      <c r="S270" s="178">
        <v>0</v>
      </c>
      <c r="T270" s="179">
        <f>S270*H270</f>
        <v>0</v>
      </c>
      <c r="AR270" s="24" t="s">
        <v>231</v>
      </c>
      <c r="AT270" s="24" t="s">
        <v>126</v>
      </c>
      <c r="AU270" s="24" t="s">
        <v>82</v>
      </c>
      <c r="AY270" s="24" t="s">
        <v>123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24" t="s">
        <v>75</v>
      </c>
      <c r="BK270" s="180">
        <f>ROUND(I270*H270,2)</f>
        <v>0</v>
      </c>
      <c r="BL270" s="24" t="s">
        <v>231</v>
      </c>
      <c r="BM270" s="24" t="s">
        <v>385</v>
      </c>
    </row>
    <row r="271" spans="2:65" s="1" customFormat="1" ht="44.25" customHeight="1">
      <c r="B271" s="168"/>
      <c r="C271" s="169" t="s">
        <v>386</v>
      </c>
      <c r="D271" s="169" t="s">
        <v>126</v>
      </c>
      <c r="E271" s="170" t="s">
        <v>387</v>
      </c>
      <c r="F271" s="171" t="s">
        <v>388</v>
      </c>
      <c r="G271" s="172" t="s">
        <v>138</v>
      </c>
      <c r="H271" s="173">
        <v>1720.8320000000001</v>
      </c>
      <c r="I271" s="174"/>
      <c r="J271" s="175">
        <f>ROUND(I271*H271,2)</f>
        <v>0</v>
      </c>
      <c r="K271" s="171" t="s">
        <v>130</v>
      </c>
      <c r="L271" s="40"/>
      <c r="M271" s="176" t="s">
        <v>5</v>
      </c>
      <c r="N271" s="177" t="s">
        <v>41</v>
      </c>
      <c r="O271" s="41"/>
      <c r="P271" s="178">
        <f>O271*H271</f>
        <v>0</v>
      </c>
      <c r="Q271" s="178">
        <v>1.2999999999999999E-4</v>
      </c>
      <c r="R271" s="178">
        <f>Q271*H271</f>
        <v>0.22370815999999999</v>
      </c>
      <c r="S271" s="178">
        <v>0</v>
      </c>
      <c r="T271" s="179">
        <f>S271*H271</f>
        <v>0</v>
      </c>
      <c r="AR271" s="24" t="s">
        <v>231</v>
      </c>
      <c r="AT271" s="24" t="s">
        <v>126</v>
      </c>
      <c r="AU271" s="24" t="s">
        <v>82</v>
      </c>
      <c r="AY271" s="24" t="s">
        <v>123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24" t="s">
        <v>75</v>
      </c>
      <c r="BK271" s="180">
        <f>ROUND(I271*H271,2)</f>
        <v>0</v>
      </c>
      <c r="BL271" s="24" t="s">
        <v>231</v>
      </c>
      <c r="BM271" s="24" t="s">
        <v>389</v>
      </c>
    </row>
    <row r="272" spans="2:65" s="11" customFormat="1">
      <c r="B272" s="181"/>
      <c r="D272" s="182" t="s">
        <v>133</v>
      </c>
      <c r="E272" s="183" t="s">
        <v>5</v>
      </c>
      <c r="F272" s="184" t="s">
        <v>320</v>
      </c>
      <c r="H272" s="185">
        <v>2156.96</v>
      </c>
      <c r="I272" s="186"/>
      <c r="L272" s="181"/>
      <c r="M272" s="187"/>
      <c r="N272" s="188"/>
      <c r="O272" s="188"/>
      <c r="P272" s="188"/>
      <c r="Q272" s="188"/>
      <c r="R272" s="188"/>
      <c r="S272" s="188"/>
      <c r="T272" s="189"/>
      <c r="AT272" s="183" t="s">
        <v>133</v>
      </c>
      <c r="AU272" s="183" t="s">
        <v>82</v>
      </c>
      <c r="AV272" s="11" t="s">
        <v>82</v>
      </c>
      <c r="AW272" s="11" t="s">
        <v>34</v>
      </c>
      <c r="AX272" s="11" t="s">
        <v>70</v>
      </c>
      <c r="AY272" s="183" t="s">
        <v>123</v>
      </c>
    </row>
    <row r="273" spans="2:65" s="11" customFormat="1">
      <c r="B273" s="181"/>
      <c r="D273" s="182" t="s">
        <v>133</v>
      </c>
      <c r="E273" s="183" t="s">
        <v>5</v>
      </c>
      <c r="F273" s="184" t="s">
        <v>321</v>
      </c>
      <c r="H273" s="185">
        <v>-436.12799999999999</v>
      </c>
      <c r="I273" s="186"/>
      <c r="L273" s="181"/>
      <c r="M273" s="187"/>
      <c r="N273" s="188"/>
      <c r="O273" s="188"/>
      <c r="P273" s="188"/>
      <c r="Q273" s="188"/>
      <c r="R273" s="188"/>
      <c r="S273" s="188"/>
      <c r="T273" s="189"/>
      <c r="AT273" s="183" t="s">
        <v>133</v>
      </c>
      <c r="AU273" s="183" t="s">
        <v>82</v>
      </c>
      <c r="AV273" s="11" t="s">
        <v>82</v>
      </c>
      <c r="AW273" s="11" t="s">
        <v>34</v>
      </c>
      <c r="AX273" s="11" t="s">
        <v>70</v>
      </c>
      <c r="AY273" s="183" t="s">
        <v>123</v>
      </c>
    </row>
    <row r="274" spans="2:65" s="12" customFormat="1">
      <c r="B274" s="190"/>
      <c r="D274" s="191" t="s">
        <v>133</v>
      </c>
      <c r="E274" s="192" t="s">
        <v>5</v>
      </c>
      <c r="F274" s="193" t="s">
        <v>135</v>
      </c>
      <c r="H274" s="194">
        <v>1720.8320000000001</v>
      </c>
      <c r="I274" s="195"/>
      <c r="L274" s="190"/>
      <c r="M274" s="196"/>
      <c r="N274" s="197"/>
      <c r="O274" s="197"/>
      <c r="P274" s="197"/>
      <c r="Q274" s="197"/>
      <c r="R274" s="197"/>
      <c r="S274" s="197"/>
      <c r="T274" s="198"/>
      <c r="AT274" s="199" t="s">
        <v>133</v>
      </c>
      <c r="AU274" s="199" t="s">
        <v>82</v>
      </c>
      <c r="AV274" s="12" t="s">
        <v>131</v>
      </c>
      <c r="AW274" s="12" t="s">
        <v>34</v>
      </c>
      <c r="AX274" s="12" t="s">
        <v>75</v>
      </c>
      <c r="AY274" s="199" t="s">
        <v>123</v>
      </c>
    </row>
    <row r="275" spans="2:65" s="1" customFormat="1" ht="31.5" customHeight="1">
      <c r="B275" s="168"/>
      <c r="C275" s="216" t="s">
        <v>390</v>
      </c>
      <c r="D275" s="216" t="s">
        <v>152</v>
      </c>
      <c r="E275" s="217" t="s">
        <v>391</v>
      </c>
      <c r="F275" s="218" t="s">
        <v>392</v>
      </c>
      <c r="G275" s="219" t="s">
        <v>138</v>
      </c>
      <c r="H275" s="220">
        <v>1978.9570000000001</v>
      </c>
      <c r="I275" s="221"/>
      <c r="J275" s="222">
        <f>ROUND(I275*H275,2)</f>
        <v>0</v>
      </c>
      <c r="K275" s="218" t="s">
        <v>5</v>
      </c>
      <c r="L275" s="223"/>
      <c r="M275" s="224" t="s">
        <v>5</v>
      </c>
      <c r="N275" s="225" t="s">
        <v>41</v>
      </c>
      <c r="O275" s="41"/>
      <c r="P275" s="178">
        <f>O275*H275</f>
        <v>0</v>
      </c>
      <c r="Q275" s="178">
        <v>0</v>
      </c>
      <c r="R275" s="178">
        <f>Q275*H275</f>
        <v>0</v>
      </c>
      <c r="S275" s="178">
        <v>0</v>
      </c>
      <c r="T275" s="179">
        <f>S275*H275</f>
        <v>0</v>
      </c>
      <c r="AR275" s="24" t="s">
        <v>315</v>
      </c>
      <c r="AT275" s="24" t="s">
        <v>152</v>
      </c>
      <c r="AU275" s="24" t="s">
        <v>82</v>
      </c>
      <c r="AY275" s="24" t="s">
        <v>123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24" t="s">
        <v>75</v>
      </c>
      <c r="BK275" s="180">
        <f>ROUND(I275*H275,2)</f>
        <v>0</v>
      </c>
      <c r="BL275" s="24" t="s">
        <v>231</v>
      </c>
      <c r="BM275" s="24" t="s">
        <v>393</v>
      </c>
    </row>
    <row r="276" spans="2:65" s="11" customFormat="1">
      <c r="B276" s="181"/>
      <c r="D276" s="191" t="s">
        <v>133</v>
      </c>
      <c r="F276" s="226" t="s">
        <v>394</v>
      </c>
      <c r="H276" s="227">
        <v>1978.9570000000001</v>
      </c>
      <c r="I276" s="186"/>
      <c r="L276" s="181"/>
      <c r="M276" s="187"/>
      <c r="N276" s="188"/>
      <c r="O276" s="188"/>
      <c r="P276" s="188"/>
      <c r="Q276" s="188"/>
      <c r="R276" s="188"/>
      <c r="S276" s="188"/>
      <c r="T276" s="189"/>
      <c r="AT276" s="183" t="s">
        <v>133</v>
      </c>
      <c r="AU276" s="183" t="s">
        <v>82</v>
      </c>
      <c r="AV276" s="11" t="s">
        <v>82</v>
      </c>
      <c r="AW276" s="11" t="s">
        <v>6</v>
      </c>
      <c r="AX276" s="11" t="s">
        <v>75</v>
      </c>
      <c r="AY276" s="183" t="s">
        <v>123</v>
      </c>
    </row>
    <row r="277" spans="2:65" s="1" customFormat="1" ht="31.5" customHeight="1">
      <c r="B277" s="168"/>
      <c r="C277" s="169" t="s">
        <v>395</v>
      </c>
      <c r="D277" s="169" t="s">
        <v>126</v>
      </c>
      <c r="E277" s="170" t="s">
        <v>396</v>
      </c>
      <c r="F277" s="171" t="s">
        <v>397</v>
      </c>
      <c r="G277" s="172" t="s">
        <v>138</v>
      </c>
      <c r="H277" s="173">
        <v>1720.8320000000001</v>
      </c>
      <c r="I277" s="174"/>
      <c r="J277" s="175">
        <f>ROUND(I277*H277,2)</f>
        <v>0</v>
      </c>
      <c r="K277" s="171" t="s">
        <v>130</v>
      </c>
      <c r="L277" s="40"/>
      <c r="M277" s="176" t="s">
        <v>5</v>
      </c>
      <c r="N277" s="177" t="s">
        <v>41</v>
      </c>
      <c r="O277" s="41"/>
      <c r="P277" s="178">
        <f>O277*H277</f>
        <v>0</v>
      </c>
      <c r="Q277" s="178">
        <v>1.9000000000000001E-4</v>
      </c>
      <c r="R277" s="178">
        <f>Q277*H277</f>
        <v>0.32695808000000004</v>
      </c>
      <c r="S277" s="178">
        <v>0</v>
      </c>
      <c r="T277" s="179">
        <f>S277*H277</f>
        <v>0</v>
      </c>
      <c r="AR277" s="24" t="s">
        <v>231</v>
      </c>
      <c r="AT277" s="24" t="s">
        <v>126</v>
      </c>
      <c r="AU277" s="24" t="s">
        <v>82</v>
      </c>
      <c r="AY277" s="24" t="s">
        <v>123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24" t="s">
        <v>75</v>
      </c>
      <c r="BK277" s="180">
        <f>ROUND(I277*H277,2)</f>
        <v>0</v>
      </c>
      <c r="BL277" s="24" t="s">
        <v>231</v>
      </c>
      <c r="BM277" s="24" t="s">
        <v>398</v>
      </c>
    </row>
    <row r="278" spans="2:65" s="11" customFormat="1">
      <c r="B278" s="181"/>
      <c r="D278" s="182" t="s">
        <v>133</v>
      </c>
      <c r="E278" s="183" t="s">
        <v>5</v>
      </c>
      <c r="F278" s="184" t="s">
        <v>399</v>
      </c>
      <c r="H278" s="185">
        <v>1720.8320000000001</v>
      </c>
      <c r="I278" s="186"/>
      <c r="L278" s="181"/>
      <c r="M278" s="187"/>
      <c r="N278" s="188"/>
      <c r="O278" s="188"/>
      <c r="P278" s="188"/>
      <c r="Q278" s="188"/>
      <c r="R278" s="188"/>
      <c r="S278" s="188"/>
      <c r="T278" s="189"/>
      <c r="AT278" s="183" t="s">
        <v>133</v>
      </c>
      <c r="AU278" s="183" t="s">
        <v>82</v>
      </c>
      <c r="AV278" s="11" t="s">
        <v>82</v>
      </c>
      <c r="AW278" s="11" t="s">
        <v>34</v>
      </c>
      <c r="AX278" s="11" t="s">
        <v>70</v>
      </c>
      <c r="AY278" s="183" t="s">
        <v>123</v>
      </c>
    </row>
    <row r="279" spans="2:65" s="12" customFormat="1">
      <c r="B279" s="190"/>
      <c r="D279" s="191" t="s">
        <v>133</v>
      </c>
      <c r="E279" s="192" t="s">
        <v>5</v>
      </c>
      <c r="F279" s="193" t="s">
        <v>135</v>
      </c>
      <c r="H279" s="194">
        <v>1720.8320000000001</v>
      </c>
      <c r="I279" s="195"/>
      <c r="L279" s="190"/>
      <c r="M279" s="196"/>
      <c r="N279" s="197"/>
      <c r="O279" s="197"/>
      <c r="P279" s="197"/>
      <c r="Q279" s="197"/>
      <c r="R279" s="197"/>
      <c r="S279" s="197"/>
      <c r="T279" s="198"/>
      <c r="AT279" s="199" t="s">
        <v>133</v>
      </c>
      <c r="AU279" s="199" t="s">
        <v>82</v>
      </c>
      <c r="AV279" s="12" t="s">
        <v>131</v>
      </c>
      <c r="AW279" s="12" t="s">
        <v>34</v>
      </c>
      <c r="AX279" s="12" t="s">
        <v>75</v>
      </c>
      <c r="AY279" s="199" t="s">
        <v>123</v>
      </c>
    </row>
    <row r="280" spans="2:65" s="1" customFormat="1" ht="22.5" customHeight="1">
      <c r="B280" s="168"/>
      <c r="C280" s="216" t="s">
        <v>400</v>
      </c>
      <c r="D280" s="216" t="s">
        <v>152</v>
      </c>
      <c r="E280" s="217" t="s">
        <v>401</v>
      </c>
      <c r="F280" s="218" t="s">
        <v>402</v>
      </c>
      <c r="G280" s="219" t="s">
        <v>138</v>
      </c>
      <c r="H280" s="220">
        <v>1978.9570000000001</v>
      </c>
      <c r="I280" s="221"/>
      <c r="J280" s="222">
        <f>ROUND(I280*H280,2)</f>
        <v>0</v>
      </c>
      <c r="K280" s="218" t="s">
        <v>5</v>
      </c>
      <c r="L280" s="223"/>
      <c r="M280" s="224" t="s">
        <v>5</v>
      </c>
      <c r="N280" s="225" t="s">
        <v>41</v>
      </c>
      <c r="O280" s="41"/>
      <c r="P280" s="178">
        <f>O280*H280</f>
        <v>0</v>
      </c>
      <c r="Q280" s="178">
        <v>1.1E-4</v>
      </c>
      <c r="R280" s="178">
        <f>Q280*H280</f>
        <v>0.21768527000000001</v>
      </c>
      <c r="S280" s="178">
        <v>0</v>
      </c>
      <c r="T280" s="179">
        <f>S280*H280</f>
        <v>0</v>
      </c>
      <c r="AR280" s="24" t="s">
        <v>315</v>
      </c>
      <c r="AT280" s="24" t="s">
        <v>152</v>
      </c>
      <c r="AU280" s="24" t="s">
        <v>82</v>
      </c>
      <c r="AY280" s="24" t="s">
        <v>123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24" t="s">
        <v>75</v>
      </c>
      <c r="BK280" s="180">
        <f>ROUND(I280*H280,2)</f>
        <v>0</v>
      </c>
      <c r="BL280" s="24" t="s">
        <v>231</v>
      </c>
      <c r="BM280" s="24" t="s">
        <v>403</v>
      </c>
    </row>
    <row r="281" spans="2:65" s="11" customFormat="1">
      <c r="B281" s="181"/>
      <c r="D281" s="191" t="s">
        <v>133</v>
      </c>
      <c r="F281" s="226" t="s">
        <v>394</v>
      </c>
      <c r="H281" s="227">
        <v>1978.9570000000001</v>
      </c>
      <c r="I281" s="186"/>
      <c r="L281" s="181"/>
      <c r="M281" s="187"/>
      <c r="N281" s="188"/>
      <c r="O281" s="188"/>
      <c r="P281" s="188"/>
      <c r="Q281" s="188"/>
      <c r="R281" s="188"/>
      <c r="S281" s="188"/>
      <c r="T281" s="189"/>
      <c r="AT281" s="183" t="s">
        <v>133</v>
      </c>
      <c r="AU281" s="183" t="s">
        <v>82</v>
      </c>
      <c r="AV281" s="11" t="s">
        <v>82</v>
      </c>
      <c r="AW281" s="11" t="s">
        <v>6</v>
      </c>
      <c r="AX281" s="11" t="s">
        <v>75</v>
      </c>
      <c r="AY281" s="183" t="s">
        <v>123</v>
      </c>
    </row>
    <row r="282" spans="2:65" s="1" customFormat="1" ht="31.5" customHeight="1">
      <c r="B282" s="168"/>
      <c r="C282" s="169" t="s">
        <v>404</v>
      </c>
      <c r="D282" s="169" t="s">
        <v>126</v>
      </c>
      <c r="E282" s="170" t="s">
        <v>405</v>
      </c>
      <c r="F282" s="171" t="s">
        <v>406</v>
      </c>
      <c r="G282" s="172" t="s">
        <v>407</v>
      </c>
      <c r="H282" s="234"/>
      <c r="I282" s="174"/>
      <c r="J282" s="175">
        <f>ROUND(I282*H282,2)</f>
        <v>0</v>
      </c>
      <c r="K282" s="171" t="s">
        <v>130</v>
      </c>
      <c r="L282" s="40"/>
      <c r="M282" s="176" t="s">
        <v>5</v>
      </c>
      <c r="N282" s="177" t="s">
        <v>41</v>
      </c>
      <c r="O282" s="41"/>
      <c r="P282" s="178">
        <f>O282*H282</f>
        <v>0</v>
      </c>
      <c r="Q282" s="178">
        <v>0</v>
      </c>
      <c r="R282" s="178">
        <f>Q282*H282</f>
        <v>0</v>
      </c>
      <c r="S282" s="178">
        <v>0</v>
      </c>
      <c r="T282" s="179">
        <f>S282*H282</f>
        <v>0</v>
      </c>
      <c r="AR282" s="24" t="s">
        <v>231</v>
      </c>
      <c r="AT282" s="24" t="s">
        <v>126</v>
      </c>
      <c r="AU282" s="24" t="s">
        <v>82</v>
      </c>
      <c r="AY282" s="24" t="s">
        <v>123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24" t="s">
        <v>75</v>
      </c>
      <c r="BK282" s="180">
        <f>ROUND(I282*H282,2)</f>
        <v>0</v>
      </c>
      <c r="BL282" s="24" t="s">
        <v>231</v>
      </c>
      <c r="BM282" s="24" t="s">
        <v>408</v>
      </c>
    </row>
    <row r="283" spans="2:65" s="10" customFormat="1" ht="29.85" customHeight="1">
      <c r="B283" s="154"/>
      <c r="D283" s="165" t="s">
        <v>69</v>
      </c>
      <c r="E283" s="166" t="s">
        <v>409</v>
      </c>
      <c r="F283" s="166" t="s">
        <v>410</v>
      </c>
      <c r="I283" s="157"/>
      <c r="J283" s="167">
        <f>BK283</f>
        <v>0</v>
      </c>
      <c r="L283" s="154"/>
      <c r="M283" s="159"/>
      <c r="N283" s="160"/>
      <c r="O283" s="160"/>
      <c r="P283" s="161">
        <f>SUM(P284:P301)</f>
        <v>0</v>
      </c>
      <c r="Q283" s="160"/>
      <c r="R283" s="161">
        <f>SUM(R284:R301)</f>
        <v>24.669363329999999</v>
      </c>
      <c r="S283" s="160"/>
      <c r="T283" s="162">
        <f>SUM(T284:T301)</f>
        <v>1.7622029600000002</v>
      </c>
      <c r="AR283" s="155" t="s">
        <v>82</v>
      </c>
      <c r="AT283" s="163" t="s">
        <v>69</v>
      </c>
      <c r="AU283" s="163" t="s">
        <v>75</v>
      </c>
      <c r="AY283" s="155" t="s">
        <v>123</v>
      </c>
      <c r="BK283" s="164">
        <f>SUM(BK284:BK301)</f>
        <v>0</v>
      </c>
    </row>
    <row r="284" spans="2:65" s="1" customFormat="1" ht="44.25" customHeight="1">
      <c r="B284" s="168"/>
      <c r="C284" s="169" t="s">
        <v>411</v>
      </c>
      <c r="D284" s="169" t="s">
        <v>126</v>
      </c>
      <c r="E284" s="170" t="s">
        <v>412</v>
      </c>
      <c r="F284" s="171" t="s">
        <v>413</v>
      </c>
      <c r="G284" s="172" t="s">
        <v>138</v>
      </c>
      <c r="H284" s="173">
        <v>1240.9880000000001</v>
      </c>
      <c r="I284" s="174"/>
      <c r="J284" s="175">
        <f>ROUND(I284*H284,2)</f>
        <v>0</v>
      </c>
      <c r="K284" s="171" t="s">
        <v>130</v>
      </c>
      <c r="L284" s="40"/>
      <c r="M284" s="176" t="s">
        <v>5</v>
      </c>
      <c r="N284" s="177" t="s">
        <v>41</v>
      </c>
      <c r="O284" s="41"/>
      <c r="P284" s="178">
        <f>O284*H284</f>
        <v>0</v>
      </c>
      <c r="Q284" s="178">
        <v>0</v>
      </c>
      <c r="R284" s="178">
        <f>Q284*H284</f>
        <v>0</v>
      </c>
      <c r="S284" s="178">
        <v>1.42E-3</v>
      </c>
      <c r="T284" s="179">
        <f>S284*H284</f>
        <v>1.7622029600000002</v>
      </c>
      <c r="AR284" s="24" t="s">
        <v>231</v>
      </c>
      <c r="AT284" s="24" t="s">
        <v>126</v>
      </c>
      <c r="AU284" s="24" t="s">
        <v>82</v>
      </c>
      <c r="AY284" s="24" t="s">
        <v>123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24" t="s">
        <v>75</v>
      </c>
      <c r="BK284" s="180">
        <f>ROUND(I284*H284,2)</f>
        <v>0</v>
      </c>
      <c r="BL284" s="24" t="s">
        <v>231</v>
      </c>
      <c r="BM284" s="24" t="s">
        <v>414</v>
      </c>
    </row>
    <row r="285" spans="2:65" s="1" customFormat="1" ht="27">
      <c r="B285" s="40"/>
      <c r="D285" s="182" t="s">
        <v>192</v>
      </c>
      <c r="F285" s="231" t="s">
        <v>415</v>
      </c>
      <c r="I285" s="232"/>
      <c r="L285" s="40"/>
      <c r="M285" s="233"/>
      <c r="N285" s="41"/>
      <c r="O285" s="41"/>
      <c r="P285" s="41"/>
      <c r="Q285" s="41"/>
      <c r="R285" s="41"/>
      <c r="S285" s="41"/>
      <c r="T285" s="69"/>
      <c r="AT285" s="24" t="s">
        <v>192</v>
      </c>
      <c r="AU285" s="24" t="s">
        <v>82</v>
      </c>
    </row>
    <row r="286" spans="2:65" s="11" customFormat="1">
      <c r="B286" s="181"/>
      <c r="D286" s="182" t="s">
        <v>133</v>
      </c>
      <c r="E286" s="183" t="s">
        <v>5</v>
      </c>
      <c r="F286" s="184" t="s">
        <v>416</v>
      </c>
      <c r="H286" s="185">
        <v>1240.9880000000001</v>
      </c>
      <c r="I286" s="186"/>
      <c r="L286" s="181"/>
      <c r="M286" s="187"/>
      <c r="N286" s="188"/>
      <c r="O286" s="188"/>
      <c r="P286" s="188"/>
      <c r="Q286" s="188"/>
      <c r="R286" s="188"/>
      <c r="S286" s="188"/>
      <c r="T286" s="189"/>
      <c r="AT286" s="183" t="s">
        <v>133</v>
      </c>
      <c r="AU286" s="183" t="s">
        <v>82</v>
      </c>
      <c r="AV286" s="11" t="s">
        <v>82</v>
      </c>
      <c r="AW286" s="11" t="s">
        <v>34</v>
      </c>
      <c r="AX286" s="11" t="s">
        <v>70</v>
      </c>
      <c r="AY286" s="183" t="s">
        <v>123</v>
      </c>
    </row>
    <row r="287" spans="2:65" s="12" customFormat="1">
      <c r="B287" s="190"/>
      <c r="D287" s="191" t="s">
        <v>133</v>
      </c>
      <c r="E287" s="192" t="s">
        <v>5</v>
      </c>
      <c r="F287" s="193" t="s">
        <v>135</v>
      </c>
      <c r="H287" s="194">
        <v>1240.9880000000001</v>
      </c>
      <c r="I287" s="195"/>
      <c r="L287" s="190"/>
      <c r="M287" s="196"/>
      <c r="N287" s="197"/>
      <c r="O287" s="197"/>
      <c r="P287" s="197"/>
      <c r="Q287" s="197"/>
      <c r="R287" s="197"/>
      <c r="S287" s="197"/>
      <c r="T287" s="198"/>
      <c r="AT287" s="199" t="s">
        <v>133</v>
      </c>
      <c r="AU287" s="199" t="s">
        <v>82</v>
      </c>
      <c r="AV287" s="12" t="s">
        <v>131</v>
      </c>
      <c r="AW287" s="12" t="s">
        <v>34</v>
      </c>
      <c r="AX287" s="12" t="s">
        <v>75</v>
      </c>
      <c r="AY287" s="199" t="s">
        <v>123</v>
      </c>
    </row>
    <row r="288" spans="2:65" s="1" customFormat="1" ht="31.5" customHeight="1">
      <c r="B288" s="168"/>
      <c r="C288" s="169" t="s">
        <v>417</v>
      </c>
      <c r="D288" s="169" t="s">
        <v>126</v>
      </c>
      <c r="E288" s="170" t="s">
        <v>418</v>
      </c>
      <c r="F288" s="171" t="s">
        <v>419</v>
      </c>
      <c r="G288" s="172" t="s">
        <v>138</v>
      </c>
      <c r="H288" s="173">
        <v>1240.9880000000001</v>
      </c>
      <c r="I288" s="174"/>
      <c r="J288" s="175">
        <f>ROUND(I288*H288,2)</f>
        <v>0</v>
      </c>
      <c r="K288" s="171" t="s">
        <v>130</v>
      </c>
      <c r="L288" s="40"/>
      <c r="M288" s="176" t="s">
        <v>5</v>
      </c>
      <c r="N288" s="177" t="s">
        <v>41</v>
      </c>
      <c r="O288" s="41"/>
      <c r="P288" s="178">
        <f>O288*H288</f>
        <v>0</v>
      </c>
      <c r="Q288" s="178">
        <v>0</v>
      </c>
      <c r="R288" s="178">
        <f>Q288*H288</f>
        <v>0</v>
      </c>
      <c r="S288" s="178">
        <v>0</v>
      </c>
      <c r="T288" s="179">
        <f>S288*H288</f>
        <v>0</v>
      </c>
      <c r="AR288" s="24" t="s">
        <v>231</v>
      </c>
      <c r="AT288" s="24" t="s">
        <v>126</v>
      </c>
      <c r="AU288" s="24" t="s">
        <v>82</v>
      </c>
      <c r="AY288" s="24" t="s">
        <v>123</v>
      </c>
      <c r="BE288" s="180">
        <f>IF(N288="základní",J288,0)</f>
        <v>0</v>
      </c>
      <c r="BF288" s="180">
        <f>IF(N288="snížená",J288,0)</f>
        <v>0</v>
      </c>
      <c r="BG288" s="180">
        <f>IF(N288="zákl. přenesená",J288,0)</f>
        <v>0</v>
      </c>
      <c r="BH288" s="180">
        <f>IF(N288="sníž. přenesená",J288,0)</f>
        <v>0</v>
      </c>
      <c r="BI288" s="180">
        <f>IF(N288="nulová",J288,0)</f>
        <v>0</v>
      </c>
      <c r="BJ288" s="24" t="s">
        <v>75</v>
      </c>
      <c r="BK288" s="180">
        <f>ROUND(I288*H288,2)</f>
        <v>0</v>
      </c>
      <c r="BL288" s="24" t="s">
        <v>231</v>
      </c>
      <c r="BM288" s="24" t="s">
        <v>420</v>
      </c>
    </row>
    <row r="289" spans="2:65" s="1" customFormat="1" ht="27">
      <c r="B289" s="40"/>
      <c r="D289" s="182" t="s">
        <v>192</v>
      </c>
      <c r="F289" s="231" t="s">
        <v>421</v>
      </c>
      <c r="I289" s="232"/>
      <c r="L289" s="40"/>
      <c r="M289" s="233"/>
      <c r="N289" s="41"/>
      <c r="O289" s="41"/>
      <c r="P289" s="41"/>
      <c r="Q289" s="41"/>
      <c r="R289" s="41"/>
      <c r="S289" s="41"/>
      <c r="T289" s="69"/>
      <c r="AT289" s="24" t="s">
        <v>192</v>
      </c>
      <c r="AU289" s="24" t="s">
        <v>82</v>
      </c>
    </row>
    <row r="290" spans="2:65" s="11" customFormat="1">
      <c r="B290" s="181"/>
      <c r="D290" s="182" t="s">
        <v>133</v>
      </c>
      <c r="E290" s="183" t="s">
        <v>5</v>
      </c>
      <c r="F290" s="184" t="s">
        <v>422</v>
      </c>
      <c r="H290" s="185">
        <v>1240.9880000000001</v>
      </c>
      <c r="I290" s="186"/>
      <c r="L290" s="181"/>
      <c r="M290" s="187"/>
      <c r="N290" s="188"/>
      <c r="O290" s="188"/>
      <c r="P290" s="188"/>
      <c r="Q290" s="188"/>
      <c r="R290" s="188"/>
      <c r="S290" s="188"/>
      <c r="T290" s="189"/>
      <c r="AT290" s="183" t="s">
        <v>133</v>
      </c>
      <c r="AU290" s="183" t="s">
        <v>82</v>
      </c>
      <c r="AV290" s="11" t="s">
        <v>82</v>
      </c>
      <c r="AW290" s="11" t="s">
        <v>34</v>
      </c>
      <c r="AX290" s="11" t="s">
        <v>70</v>
      </c>
      <c r="AY290" s="183" t="s">
        <v>123</v>
      </c>
    </row>
    <row r="291" spans="2:65" s="12" customFormat="1">
      <c r="B291" s="190"/>
      <c r="D291" s="191" t="s">
        <v>133</v>
      </c>
      <c r="E291" s="192" t="s">
        <v>5</v>
      </c>
      <c r="F291" s="193" t="s">
        <v>135</v>
      </c>
      <c r="H291" s="194">
        <v>1240.9880000000001</v>
      </c>
      <c r="I291" s="195"/>
      <c r="L291" s="190"/>
      <c r="M291" s="196"/>
      <c r="N291" s="197"/>
      <c r="O291" s="197"/>
      <c r="P291" s="197"/>
      <c r="Q291" s="197"/>
      <c r="R291" s="197"/>
      <c r="S291" s="197"/>
      <c r="T291" s="198"/>
      <c r="AT291" s="199" t="s">
        <v>133</v>
      </c>
      <c r="AU291" s="199" t="s">
        <v>82</v>
      </c>
      <c r="AV291" s="12" t="s">
        <v>131</v>
      </c>
      <c r="AW291" s="12" t="s">
        <v>34</v>
      </c>
      <c r="AX291" s="12" t="s">
        <v>75</v>
      </c>
      <c r="AY291" s="199" t="s">
        <v>123</v>
      </c>
    </row>
    <row r="292" spans="2:65" s="1" customFormat="1" ht="22.5" customHeight="1">
      <c r="B292" s="168"/>
      <c r="C292" s="216" t="s">
        <v>423</v>
      </c>
      <c r="D292" s="216" t="s">
        <v>152</v>
      </c>
      <c r="E292" s="217" t="s">
        <v>424</v>
      </c>
      <c r="F292" s="218" t="s">
        <v>425</v>
      </c>
      <c r="G292" s="219" t="s">
        <v>138</v>
      </c>
      <c r="H292" s="220">
        <v>1265.808</v>
      </c>
      <c r="I292" s="221"/>
      <c r="J292" s="222">
        <f>ROUND(I292*H292,2)</f>
        <v>0</v>
      </c>
      <c r="K292" s="218" t="s">
        <v>5</v>
      </c>
      <c r="L292" s="223"/>
      <c r="M292" s="224" t="s">
        <v>5</v>
      </c>
      <c r="N292" s="225" t="s">
        <v>41</v>
      </c>
      <c r="O292" s="41"/>
      <c r="P292" s="178">
        <f>O292*H292</f>
        <v>0</v>
      </c>
      <c r="Q292" s="178">
        <v>4.0000000000000001E-3</v>
      </c>
      <c r="R292" s="178">
        <f>Q292*H292</f>
        <v>5.0632320000000002</v>
      </c>
      <c r="S292" s="178">
        <v>0</v>
      </c>
      <c r="T292" s="179">
        <f>S292*H292</f>
        <v>0</v>
      </c>
      <c r="AR292" s="24" t="s">
        <v>315</v>
      </c>
      <c r="AT292" s="24" t="s">
        <v>152</v>
      </c>
      <c r="AU292" s="24" t="s">
        <v>82</v>
      </c>
      <c r="AY292" s="24" t="s">
        <v>123</v>
      </c>
      <c r="BE292" s="180">
        <f>IF(N292="základní",J292,0)</f>
        <v>0</v>
      </c>
      <c r="BF292" s="180">
        <f>IF(N292="snížená",J292,0)</f>
        <v>0</v>
      </c>
      <c r="BG292" s="180">
        <f>IF(N292="zákl. přenesená",J292,0)</f>
        <v>0</v>
      </c>
      <c r="BH292" s="180">
        <f>IF(N292="sníž. přenesená",J292,0)</f>
        <v>0</v>
      </c>
      <c r="BI292" s="180">
        <f>IF(N292="nulová",J292,0)</f>
        <v>0</v>
      </c>
      <c r="BJ292" s="24" t="s">
        <v>75</v>
      </c>
      <c r="BK292" s="180">
        <f>ROUND(I292*H292,2)</f>
        <v>0</v>
      </c>
      <c r="BL292" s="24" t="s">
        <v>231</v>
      </c>
      <c r="BM292" s="24" t="s">
        <v>426</v>
      </c>
    </row>
    <row r="293" spans="2:65" s="11" customFormat="1">
      <c r="B293" s="181"/>
      <c r="D293" s="191" t="s">
        <v>133</v>
      </c>
      <c r="F293" s="226" t="s">
        <v>427</v>
      </c>
      <c r="H293" s="227">
        <v>1265.808</v>
      </c>
      <c r="I293" s="186"/>
      <c r="L293" s="181"/>
      <c r="M293" s="187"/>
      <c r="N293" s="188"/>
      <c r="O293" s="188"/>
      <c r="P293" s="188"/>
      <c r="Q293" s="188"/>
      <c r="R293" s="188"/>
      <c r="S293" s="188"/>
      <c r="T293" s="189"/>
      <c r="AT293" s="183" t="s">
        <v>133</v>
      </c>
      <c r="AU293" s="183" t="s">
        <v>82</v>
      </c>
      <c r="AV293" s="11" t="s">
        <v>82</v>
      </c>
      <c r="AW293" s="11" t="s">
        <v>6</v>
      </c>
      <c r="AX293" s="11" t="s">
        <v>75</v>
      </c>
      <c r="AY293" s="183" t="s">
        <v>123</v>
      </c>
    </row>
    <row r="294" spans="2:65" s="1" customFormat="1" ht="31.5" customHeight="1">
      <c r="B294" s="168"/>
      <c r="C294" s="169" t="s">
        <v>428</v>
      </c>
      <c r="D294" s="169" t="s">
        <v>126</v>
      </c>
      <c r="E294" s="170" t="s">
        <v>429</v>
      </c>
      <c r="F294" s="171" t="s">
        <v>430</v>
      </c>
      <c r="G294" s="172" t="s">
        <v>138</v>
      </c>
      <c r="H294" s="173">
        <v>6883.3280000000004</v>
      </c>
      <c r="I294" s="174"/>
      <c r="J294" s="175">
        <f>ROUND(I294*H294,2)</f>
        <v>0</v>
      </c>
      <c r="K294" s="171" t="s">
        <v>130</v>
      </c>
      <c r="L294" s="40"/>
      <c r="M294" s="176" t="s">
        <v>5</v>
      </c>
      <c r="N294" s="177" t="s">
        <v>41</v>
      </c>
      <c r="O294" s="41"/>
      <c r="P294" s="178">
        <f>O294*H294</f>
        <v>0</v>
      </c>
      <c r="Q294" s="178">
        <v>0</v>
      </c>
      <c r="R294" s="178">
        <f>Q294*H294</f>
        <v>0</v>
      </c>
      <c r="S294" s="178">
        <v>0</v>
      </c>
      <c r="T294" s="179">
        <f>S294*H294</f>
        <v>0</v>
      </c>
      <c r="AR294" s="24" t="s">
        <v>231</v>
      </c>
      <c r="AT294" s="24" t="s">
        <v>126</v>
      </c>
      <c r="AU294" s="24" t="s">
        <v>82</v>
      </c>
      <c r="AY294" s="24" t="s">
        <v>123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24" t="s">
        <v>75</v>
      </c>
      <c r="BK294" s="180">
        <f>ROUND(I294*H294,2)</f>
        <v>0</v>
      </c>
      <c r="BL294" s="24" t="s">
        <v>231</v>
      </c>
      <c r="BM294" s="24" t="s">
        <v>431</v>
      </c>
    </row>
    <row r="295" spans="2:65" s="1" customFormat="1" ht="27">
      <c r="B295" s="40"/>
      <c r="D295" s="182" t="s">
        <v>192</v>
      </c>
      <c r="F295" s="231" t="s">
        <v>432</v>
      </c>
      <c r="I295" s="232"/>
      <c r="L295" s="40"/>
      <c r="M295" s="233"/>
      <c r="N295" s="41"/>
      <c r="O295" s="41"/>
      <c r="P295" s="41"/>
      <c r="Q295" s="41"/>
      <c r="R295" s="41"/>
      <c r="S295" s="41"/>
      <c r="T295" s="69"/>
      <c r="AT295" s="24" t="s">
        <v>192</v>
      </c>
      <c r="AU295" s="24" t="s">
        <v>82</v>
      </c>
    </row>
    <row r="296" spans="2:65" s="13" customFormat="1">
      <c r="B296" s="200"/>
      <c r="D296" s="182" t="s">
        <v>133</v>
      </c>
      <c r="E296" s="201" t="s">
        <v>5</v>
      </c>
      <c r="F296" s="202" t="s">
        <v>433</v>
      </c>
      <c r="H296" s="203" t="s">
        <v>5</v>
      </c>
      <c r="I296" s="204"/>
      <c r="L296" s="200"/>
      <c r="M296" s="205"/>
      <c r="N296" s="206"/>
      <c r="O296" s="206"/>
      <c r="P296" s="206"/>
      <c r="Q296" s="206"/>
      <c r="R296" s="206"/>
      <c r="S296" s="206"/>
      <c r="T296" s="207"/>
      <c r="AT296" s="203" t="s">
        <v>133</v>
      </c>
      <c r="AU296" s="203" t="s">
        <v>82</v>
      </c>
      <c r="AV296" s="13" t="s">
        <v>75</v>
      </c>
      <c r="AW296" s="13" t="s">
        <v>34</v>
      </c>
      <c r="AX296" s="13" t="s">
        <v>70</v>
      </c>
      <c r="AY296" s="203" t="s">
        <v>123</v>
      </c>
    </row>
    <row r="297" spans="2:65" s="11" customFormat="1">
      <c r="B297" s="181"/>
      <c r="D297" s="182" t="s">
        <v>133</v>
      </c>
      <c r="E297" s="183" t="s">
        <v>5</v>
      </c>
      <c r="F297" s="184" t="s">
        <v>434</v>
      </c>
      <c r="H297" s="185">
        <v>6883.3280000000004</v>
      </c>
      <c r="I297" s="186"/>
      <c r="L297" s="181"/>
      <c r="M297" s="187"/>
      <c r="N297" s="188"/>
      <c r="O297" s="188"/>
      <c r="P297" s="188"/>
      <c r="Q297" s="188"/>
      <c r="R297" s="188"/>
      <c r="S297" s="188"/>
      <c r="T297" s="189"/>
      <c r="AT297" s="183" t="s">
        <v>133</v>
      </c>
      <c r="AU297" s="183" t="s">
        <v>82</v>
      </c>
      <c r="AV297" s="11" t="s">
        <v>82</v>
      </c>
      <c r="AW297" s="11" t="s">
        <v>34</v>
      </c>
      <c r="AX297" s="11" t="s">
        <v>70</v>
      </c>
      <c r="AY297" s="183" t="s">
        <v>123</v>
      </c>
    </row>
    <row r="298" spans="2:65" s="12" customFormat="1">
      <c r="B298" s="190"/>
      <c r="D298" s="191" t="s">
        <v>133</v>
      </c>
      <c r="E298" s="192" t="s">
        <v>5</v>
      </c>
      <c r="F298" s="193" t="s">
        <v>135</v>
      </c>
      <c r="H298" s="194">
        <v>6883.3280000000004</v>
      </c>
      <c r="I298" s="195"/>
      <c r="L298" s="190"/>
      <c r="M298" s="196"/>
      <c r="N298" s="197"/>
      <c r="O298" s="197"/>
      <c r="P298" s="197"/>
      <c r="Q298" s="197"/>
      <c r="R298" s="197"/>
      <c r="S298" s="197"/>
      <c r="T298" s="198"/>
      <c r="AT298" s="199" t="s">
        <v>133</v>
      </c>
      <c r="AU298" s="199" t="s">
        <v>82</v>
      </c>
      <c r="AV298" s="12" t="s">
        <v>131</v>
      </c>
      <c r="AW298" s="12" t="s">
        <v>34</v>
      </c>
      <c r="AX298" s="12" t="s">
        <v>75</v>
      </c>
      <c r="AY298" s="199" t="s">
        <v>123</v>
      </c>
    </row>
    <row r="299" spans="2:65" s="1" customFormat="1" ht="22.5" customHeight="1">
      <c r="B299" s="168"/>
      <c r="C299" s="216" t="s">
        <v>435</v>
      </c>
      <c r="D299" s="216" t="s">
        <v>152</v>
      </c>
      <c r="E299" s="217" t="s">
        <v>436</v>
      </c>
      <c r="F299" s="218" t="s">
        <v>437</v>
      </c>
      <c r="G299" s="219" t="s">
        <v>138</v>
      </c>
      <c r="H299" s="220">
        <v>1755.249</v>
      </c>
      <c r="I299" s="221"/>
      <c r="J299" s="222">
        <f>ROUND(I299*H299,2)</f>
        <v>0</v>
      </c>
      <c r="K299" s="218" t="s">
        <v>5</v>
      </c>
      <c r="L299" s="223"/>
      <c r="M299" s="224" t="s">
        <v>5</v>
      </c>
      <c r="N299" s="225" t="s">
        <v>41</v>
      </c>
      <c r="O299" s="41"/>
      <c r="P299" s="178">
        <f>O299*H299</f>
        <v>0</v>
      </c>
      <c r="Q299" s="178">
        <v>1.1169999999999999E-2</v>
      </c>
      <c r="R299" s="178">
        <f>Q299*H299</f>
        <v>19.60613133</v>
      </c>
      <c r="S299" s="178">
        <v>0</v>
      </c>
      <c r="T299" s="179">
        <f>S299*H299</f>
        <v>0</v>
      </c>
      <c r="AR299" s="24" t="s">
        <v>315</v>
      </c>
      <c r="AT299" s="24" t="s">
        <v>152</v>
      </c>
      <c r="AU299" s="24" t="s">
        <v>82</v>
      </c>
      <c r="AY299" s="24" t="s">
        <v>123</v>
      </c>
      <c r="BE299" s="180">
        <f>IF(N299="základní",J299,0)</f>
        <v>0</v>
      </c>
      <c r="BF299" s="180">
        <f>IF(N299="snížená",J299,0)</f>
        <v>0</v>
      </c>
      <c r="BG299" s="180">
        <f>IF(N299="zákl. přenesená",J299,0)</f>
        <v>0</v>
      </c>
      <c r="BH299" s="180">
        <f>IF(N299="sníž. přenesená",J299,0)</f>
        <v>0</v>
      </c>
      <c r="BI299" s="180">
        <f>IF(N299="nulová",J299,0)</f>
        <v>0</v>
      </c>
      <c r="BJ299" s="24" t="s">
        <v>75</v>
      </c>
      <c r="BK299" s="180">
        <f>ROUND(I299*H299,2)</f>
        <v>0</v>
      </c>
      <c r="BL299" s="24" t="s">
        <v>231</v>
      </c>
      <c r="BM299" s="24" t="s">
        <v>438</v>
      </c>
    </row>
    <row r="300" spans="2:65" s="11" customFormat="1">
      <c r="B300" s="181"/>
      <c r="D300" s="191" t="s">
        <v>133</v>
      </c>
      <c r="F300" s="226" t="s">
        <v>439</v>
      </c>
      <c r="H300" s="227">
        <v>1755.249</v>
      </c>
      <c r="I300" s="186"/>
      <c r="L300" s="181"/>
      <c r="M300" s="187"/>
      <c r="N300" s="188"/>
      <c r="O300" s="188"/>
      <c r="P300" s="188"/>
      <c r="Q300" s="188"/>
      <c r="R300" s="188"/>
      <c r="S300" s="188"/>
      <c r="T300" s="189"/>
      <c r="AT300" s="183" t="s">
        <v>133</v>
      </c>
      <c r="AU300" s="183" t="s">
        <v>82</v>
      </c>
      <c r="AV300" s="11" t="s">
        <v>82</v>
      </c>
      <c r="AW300" s="11" t="s">
        <v>6</v>
      </c>
      <c r="AX300" s="11" t="s">
        <v>75</v>
      </c>
      <c r="AY300" s="183" t="s">
        <v>123</v>
      </c>
    </row>
    <row r="301" spans="2:65" s="1" customFormat="1" ht="31.5" customHeight="1">
      <c r="B301" s="168"/>
      <c r="C301" s="169" t="s">
        <v>440</v>
      </c>
      <c r="D301" s="169" t="s">
        <v>126</v>
      </c>
      <c r="E301" s="170" t="s">
        <v>441</v>
      </c>
      <c r="F301" s="171" t="s">
        <v>442</v>
      </c>
      <c r="G301" s="172" t="s">
        <v>407</v>
      </c>
      <c r="H301" s="234"/>
      <c r="I301" s="174"/>
      <c r="J301" s="175">
        <f>ROUND(I301*H301,2)</f>
        <v>0</v>
      </c>
      <c r="K301" s="171" t="s">
        <v>130</v>
      </c>
      <c r="L301" s="40"/>
      <c r="M301" s="176" t="s">
        <v>5</v>
      </c>
      <c r="N301" s="177" t="s">
        <v>41</v>
      </c>
      <c r="O301" s="41"/>
      <c r="P301" s="178">
        <f>O301*H301</f>
        <v>0</v>
      </c>
      <c r="Q301" s="178">
        <v>0</v>
      </c>
      <c r="R301" s="178">
        <f>Q301*H301</f>
        <v>0</v>
      </c>
      <c r="S301" s="178">
        <v>0</v>
      </c>
      <c r="T301" s="179">
        <f>S301*H301</f>
        <v>0</v>
      </c>
      <c r="AR301" s="24" t="s">
        <v>231</v>
      </c>
      <c r="AT301" s="24" t="s">
        <v>126</v>
      </c>
      <c r="AU301" s="24" t="s">
        <v>82</v>
      </c>
      <c r="AY301" s="24" t="s">
        <v>123</v>
      </c>
      <c r="BE301" s="180">
        <f>IF(N301="základní",J301,0)</f>
        <v>0</v>
      </c>
      <c r="BF301" s="180">
        <f>IF(N301="snížená",J301,0)</f>
        <v>0</v>
      </c>
      <c r="BG301" s="180">
        <f>IF(N301="zákl. přenesená",J301,0)</f>
        <v>0</v>
      </c>
      <c r="BH301" s="180">
        <f>IF(N301="sníž. přenesená",J301,0)</f>
        <v>0</v>
      </c>
      <c r="BI301" s="180">
        <f>IF(N301="nulová",J301,0)</f>
        <v>0</v>
      </c>
      <c r="BJ301" s="24" t="s">
        <v>75</v>
      </c>
      <c r="BK301" s="180">
        <f>ROUND(I301*H301,2)</f>
        <v>0</v>
      </c>
      <c r="BL301" s="24" t="s">
        <v>231</v>
      </c>
      <c r="BM301" s="24" t="s">
        <v>443</v>
      </c>
    </row>
    <row r="302" spans="2:65" s="10" customFormat="1" ht="29.85" customHeight="1">
      <c r="B302" s="154"/>
      <c r="D302" s="165" t="s">
        <v>69</v>
      </c>
      <c r="E302" s="166" t="s">
        <v>444</v>
      </c>
      <c r="F302" s="166" t="s">
        <v>445</v>
      </c>
      <c r="I302" s="157"/>
      <c r="J302" s="167">
        <f>BK302</f>
        <v>0</v>
      </c>
      <c r="L302" s="154"/>
      <c r="M302" s="159"/>
      <c r="N302" s="160"/>
      <c r="O302" s="160"/>
      <c r="P302" s="161">
        <f>P303</f>
        <v>0</v>
      </c>
      <c r="Q302" s="160"/>
      <c r="R302" s="161">
        <f>R303</f>
        <v>0</v>
      </c>
      <c r="S302" s="160"/>
      <c r="T302" s="162">
        <f>T303</f>
        <v>0</v>
      </c>
      <c r="AR302" s="155" t="s">
        <v>82</v>
      </c>
      <c r="AT302" s="163" t="s">
        <v>69</v>
      </c>
      <c r="AU302" s="163" t="s">
        <v>75</v>
      </c>
      <c r="AY302" s="155" t="s">
        <v>123</v>
      </c>
      <c r="BK302" s="164">
        <f>BK303</f>
        <v>0</v>
      </c>
    </row>
    <row r="303" spans="2:65" s="1" customFormat="1" ht="31.5" customHeight="1">
      <c r="B303" s="168"/>
      <c r="C303" s="169" t="s">
        <v>446</v>
      </c>
      <c r="D303" s="169" t="s">
        <v>126</v>
      </c>
      <c r="E303" s="170" t="s">
        <v>447</v>
      </c>
      <c r="F303" s="171" t="s">
        <v>448</v>
      </c>
      <c r="G303" s="172" t="s">
        <v>449</v>
      </c>
      <c r="H303" s="173">
        <v>1</v>
      </c>
      <c r="I303" s="174"/>
      <c r="J303" s="175">
        <f>ROUND(I303*H303,2)</f>
        <v>0</v>
      </c>
      <c r="K303" s="171" t="s">
        <v>5</v>
      </c>
      <c r="L303" s="40"/>
      <c r="M303" s="176" t="s">
        <v>5</v>
      </c>
      <c r="N303" s="177" t="s">
        <v>41</v>
      </c>
      <c r="O303" s="41"/>
      <c r="P303" s="178">
        <f>O303*H303</f>
        <v>0</v>
      </c>
      <c r="Q303" s="178">
        <v>0</v>
      </c>
      <c r="R303" s="178">
        <f>Q303*H303</f>
        <v>0</v>
      </c>
      <c r="S303" s="178">
        <v>0</v>
      </c>
      <c r="T303" s="179">
        <f>S303*H303</f>
        <v>0</v>
      </c>
      <c r="AR303" s="24" t="s">
        <v>231</v>
      </c>
      <c r="AT303" s="24" t="s">
        <v>126</v>
      </c>
      <c r="AU303" s="24" t="s">
        <v>82</v>
      </c>
      <c r="AY303" s="24" t="s">
        <v>123</v>
      </c>
      <c r="BE303" s="180">
        <f>IF(N303="základní",J303,0)</f>
        <v>0</v>
      </c>
      <c r="BF303" s="180">
        <f>IF(N303="snížená",J303,0)</f>
        <v>0</v>
      </c>
      <c r="BG303" s="180">
        <f>IF(N303="zákl. přenesená",J303,0)</f>
        <v>0</v>
      </c>
      <c r="BH303" s="180">
        <f>IF(N303="sníž. přenesená",J303,0)</f>
        <v>0</v>
      </c>
      <c r="BI303" s="180">
        <f>IF(N303="nulová",J303,0)</f>
        <v>0</v>
      </c>
      <c r="BJ303" s="24" t="s">
        <v>75</v>
      </c>
      <c r="BK303" s="180">
        <f>ROUND(I303*H303,2)</f>
        <v>0</v>
      </c>
      <c r="BL303" s="24" t="s">
        <v>231</v>
      </c>
      <c r="BM303" s="24" t="s">
        <v>450</v>
      </c>
    </row>
    <row r="304" spans="2:65" s="10" customFormat="1" ht="29.85" customHeight="1">
      <c r="B304" s="154"/>
      <c r="D304" s="165" t="s">
        <v>69</v>
      </c>
      <c r="E304" s="166" t="s">
        <v>451</v>
      </c>
      <c r="F304" s="166" t="s">
        <v>452</v>
      </c>
      <c r="I304" s="157"/>
      <c r="J304" s="167">
        <f>BK304</f>
        <v>0</v>
      </c>
      <c r="L304" s="154"/>
      <c r="M304" s="159"/>
      <c r="N304" s="160"/>
      <c r="O304" s="160"/>
      <c r="P304" s="161">
        <f>SUM(P305:P318)</f>
        <v>0</v>
      </c>
      <c r="Q304" s="160"/>
      <c r="R304" s="161">
        <f>SUM(R305:R318)</f>
        <v>8.7434204799999993</v>
      </c>
      <c r="S304" s="160"/>
      <c r="T304" s="162">
        <f>SUM(T305:T318)</f>
        <v>0</v>
      </c>
      <c r="AR304" s="155" t="s">
        <v>82</v>
      </c>
      <c r="AT304" s="163" t="s">
        <v>69</v>
      </c>
      <c r="AU304" s="163" t="s">
        <v>75</v>
      </c>
      <c r="AY304" s="155" t="s">
        <v>123</v>
      </c>
      <c r="BK304" s="164">
        <f>SUM(BK305:BK318)</f>
        <v>0</v>
      </c>
    </row>
    <row r="305" spans="2:65" s="1" customFormat="1" ht="31.5" customHeight="1">
      <c r="B305" s="168"/>
      <c r="C305" s="169" t="s">
        <v>453</v>
      </c>
      <c r="D305" s="169" t="s">
        <v>126</v>
      </c>
      <c r="E305" s="170" t="s">
        <v>454</v>
      </c>
      <c r="F305" s="171" t="s">
        <v>455</v>
      </c>
      <c r="G305" s="172" t="s">
        <v>138</v>
      </c>
      <c r="H305" s="173">
        <v>99.337999999999994</v>
      </c>
      <c r="I305" s="174"/>
      <c r="J305" s="175">
        <f>ROUND(I305*H305,2)</f>
        <v>0</v>
      </c>
      <c r="K305" s="171" t="s">
        <v>130</v>
      </c>
      <c r="L305" s="40"/>
      <c r="M305" s="176" t="s">
        <v>5</v>
      </c>
      <c r="N305" s="177" t="s">
        <v>41</v>
      </c>
      <c r="O305" s="41"/>
      <c r="P305" s="178">
        <f>O305*H305</f>
        <v>0</v>
      </c>
      <c r="Q305" s="178">
        <v>1.516E-2</v>
      </c>
      <c r="R305" s="178">
        <f>Q305*H305</f>
        <v>1.5059640799999998</v>
      </c>
      <c r="S305" s="178">
        <v>0</v>
      </c>
      <c r="T305" s="179">
        <f>S305*H305</f>
        <v>0</v>
      </c>
      <c r="AR305" s="24" t="s">
        <v>231</v>
      </c>
      <c r="AT305" s="24" t="s">
        <v>126</v>
      </c>
      <c r="AU305" s="24" t="s">
        <v>82</v>
      </c>
      <c r="AY305" s="24" t="s">
        <v>123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24" t="s">
        <v>75</v>
      </c>
      <c r="BK305" s="180">
        <f>ROUND(I305*H305,2)</f>
        <v>0</v>
      </c>
      <c r="BL305" s="24" t="s">
        <v>231</v>
      </c>
      <c r="BM305" s="24" t="s">
        <v>456</v>
      </c>
    </row>
    <row r="306" spans="2:65" s="1" customFormat="1" ht="27">
      <c r="B306" s="40"/>
      <c r="D306" s="182" t="s">
        <v>192</v>
      </c>
      <c r="F306" s="231" t="s">
        <v>457</v>
      </c>
      <c r="I306" s="232"/>
      <c r="L306" s="40"/>
      <c r="M306" s="233"/>
      <c r="N306" s="41"/>
      <c r="O306" s="41"/>
      <c r="P306" s="41"/>
      <c r="Q306" s="41"/>
      <c r="R306" s="41"/>
      <c r="S306" s="41"/>
      <c r="T306" s="69"/>
      <c r="AT306" s="24" t="s">
        <v>192</v>
      </c>
      <c r="AU306" s="24" t="s">
        <v>82</v>
      </c>
    </row>
    <row r="307" spans="2:65" s="11" customFormat="1">
      <c r="B307" s="181"/>
      <c r="D307" s="182" t="s">
        <v>133</v>
      </c>
      <c r="E307" s="183" t="s">
        <v>5</v>
      </c>
      <c r="F307" s="184" t="s">
        <v>458</v>
      </c>
      <c r="H307" s="185">
        <v>99.337999999999994</v>
      </c>
      <c r="I307" s="186"/>
      <c r="L307" s="181"/>
      <c r="M307" s="187"/>
      <c r="N307" s="188"/>
      <c r="O307" s="188"/>
      <c r="P307" s="188"/>
      <c r="Q307" s="188"/>
      <c r="R307" s="188"/>
      <c r="S307" s="188"/>
      <c r="T307" s="189"/>
      <c r="AT307" s="183" t="s">
        <v>133</v>
      </c>
      <c r="AU307" s="183" t="s">
        <v>82</v>
      </c>
      <c r="AV307" s="11" t="s">
        <v>82</v>
      </c>
      <c r="AW307" s="11" t="s">
        <v>34</v>
      </c>
      <c r="AX307" s="11" t="s">
        <v>70</v>
      </c>
      <c r="AY307" s="183" t="s">
        <v>123</v>
      </c>
    </row>
    <row r="308" spans="2:65" s="12" customFormat="1">
      <c r="B308" s="190"/>
      <c r="D308" s="191" t="s">
        <v>133</v>
      </c>
      <c r="E308" s="192" t="s">
        <v>5</v>
      </c>
      <c r="F308" s="193" t="s">
        <v>135</v>
      </c>
      <c r="H308" s="194">
        <v>99.337999999999994</v>
      </c>
      <c r="I308" s="195"/>
      <c r="L308" s="190"/>
      <c r="M308" s="196"/>
      <c r="N308" s="197"/>
      <c r="O308" s="197"/>
      <c r="P308" s="197"/>
      <c r="Q308" s="197"/>
      <c r="R308" s="197"/>
      <c r="S308" s="197"/>
      <c r="T308" s="198"/>
      <c r="AT308" s="199" t="s">
        <v>133</v>
      </c>
      <c r="AU308" s="199" t="s">
        <v>82</v>
      </c>
      <c r="AV308" s="12" t="s">
        <v>131</v>
      </c>
      <c r="AW308" s="12" t="s">
        <v>34</v>
      </c>
      <c r="AX308" s="12" t="s">
        <v>75</v>
      </c>
      <c r="AY308" s="199" t="s">
        <v>123</v>
      </c>
    </row>
    <row r="309" spans="2:65" s="1" customFormat="1" ht="31.5" customHeight="1">
      <c r="B309" s="168"/>
      <c r="C309" s="169" t="s">
        <v>459</v>
      </c>
      <c r="D309" s="169" t="s">
        <v>126</v>
      </c>
      <c r="E309" s="170" t="s">
        <v>460</v>
      </c>
      <c r="F309" s="171" t="s">
        <v>461</v>
      </c>
      <c r="G309" s="172" t="s">
        <v>138</v>
      </c>
      <c r="H309" s="173">
        <v>1240.9880000000001</v>
      </c>
      <c r="I309" s="174"/>
      <c r="J309" s="175">
        <f>ROUND(I309*H309,2)</f>
        <v>0</v>
      </c>
      <c r="K309" s="171" t="s">
        <v>130</v>
      </c>
      <c r="L309" s="40"/>
      <c r="M309" s="176" t="s">
        <v>5</v>
      </c>
      <c r="N309" s="177" t="s">
        <v>41</v>
      </c>
      <c r="O309" s="41"/>
      <c r="P309" s="178">
        <f>O309*H309</f>
        <v>0</v>
      </c>
      <c r="Q309" s="178">
        <v>0</v>
      </c>
      <c r="R309" s="178">
        <f>Q309*H309</f>
        <v>0</v>
      </c>
      <c r="S309" s="178">
        <v>0</v>
      </c>
      <c r="T309" s="179">
        <f>S309*H309</f>
        <v>0</v>
      </c>
      <c r="AR309" s="24" t="s">
        <v>231</v>
      </c>
      <c r="AT309" s="24" t="s">
        <v>126</v>
      </c>
      <c r="AU309" s="24" t="s">
        <v>82</v>
      </c>
      <c r="AY309" s="24" t="s">
        <v>123</v>
      </c>
      <c r="BE309" s="180">
        <f>IF(N309="základní",J309,0)</f>
        <v>0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24" t="s">
        <v>75</v>
      </c>
      <c r="BK309" s="180">
        <f>ROUND(I309*H309,2)</f>
        <v>0</v>
      </c>
      <c r="BL309" s="24" t="s">
        <v>231</v>
      </c>
      <c r="BM309" s="24" t="s">
        <v>462</v>
      </c>
    </row>
    <row r="310" spans="2:65" s="1" customFormat="1" ht="27">
      <c r="B310" s="40"/>
      <c r="D310" s="182" t="s">
        <v>192</v>
      </c>
      <c r="F310" s="231" t="s">
        <v>421</v>
      </c>
      <c r="I310" s="232"/>
      <c r="L310" s="40"/>
      <c r="M310" s="233"/>
      <c r="N310" s="41"/>
      <c r="O310" s="41"/>
      <c r="P310" s="41"/>
      <c r="Q310" s="41"/>
      <c r="R310" s="41"/>
      <c r="S310" s="41"/>
      <c r="T310" s="69"/>
      <c r="AT310" s="24" t="s">
        <v>192</v>
      </c>
      <c r="AU310" s="24" t="s">
        <v>82</v>
      </c>
    </row>
    <row r="311" spans="2:65" s="11" customFormat="1">
      <c r="B311" s="181"/>
      <c r="D311" s="182" t="s">
        <v>133</v>
      </c>
      <c r="E311" s="183" t="s">
        <v>5</v>
      </c>
      <c r="F311" s="184" t="s">
        <v>422</v>
      </c>
      <c r="H311" s="185">
        <v>1240.9880000000001</v>
      </c>
      <c r="I311" s="186"/>
      <c r="L311" s="181"/>
      <c r="M311" s="187"/>
      <c r="N311" s="188"/>
      <c r="O311" s="188"/>
      <c r="P311" s="188"/>
      <c r="Q311" s="188"/>
      <c r="R311" s="188"/>
      <c r="S311" s="188"/>
      <c r="T311" s="189"/>
      <c r="AT311" s="183" t="s">
        <v>133</v>
      </c>
      <c r="AU311" s="183" t="s">
        <v>82</v>
      </c>
      <c r="AV311" s="11" t="s">
        <v>82</v>
      </c>
      <c r="AW311" s="11" t="s">
        <v>34</v>
      </c>
      <c r="AX311" s="11" t="s">
        <v>70</v>
      </c>
      <c r="AY311" s="183" t="s">
        <v>123</v>
      </c>
    </row>
    <row r="312" spans="2:65" s="12" customFormat="1">
      <c r="B312" s="190"/>
      <c r="D312" s="191" t="s">
        <v>133</v>
      </c>
      <c r="E312" s="192" t="s">
        <v>5</v>
      </c>
      <c r="F312" s="193" t="s">
        <v>135</v>
      </c>
      <c r="H312" s="194">
        <v>1240.9880000000001</v>
      </c>
      <c r="I312" s="195"/>
      <c r="L312" s="190"/>
      <c r="M312" s="196"/>
      <c r="N312" s="197"/>
      <c r="O312" s="197"/>
      <c r="P312" s="197"/>
      <c r="Q312" s="197"/>
      <c r="R312" s="197"/>
      <c r="S312" s="197"/>
      <c r="T312" s="198"/>
      <c r="AT312" s="199" t="s">
        <v>133</v>
      </c>
      <c r="AU312" s="199" t="s">
        <v>82</v>
      </c>
      <c r="AV312" s="12" t="s">
        <v>131</v>
      </c>
      <c r="AW312" s="12" t="s">
        <v>34</v>
      </c>
      <c r="AX312" s="12" t="s">
        <v>75</v>
      </c>
      <c r="AY312" s="199" t="s">
        <v>123</v>
      </c>
    </row>
    <row r="313" spans="2:65" s="1" customFormat="1" ht="22.5" customHeight="1">
      <c r="B313" s="168"/>
      <c r="C313" s="216" t="s">
        <v>463</v>
      </c>
      <c r="D313" s="216" t="s">
        <v>152</v>
      </c>
      <c r="E313" s="217" t="s">
        <v>464</v>
      </c>
      <c r="F313" s="218" t="s">
        <v>465</v>
      </c>
      <c r="G313" s="219" t="s">
        <v>138</v>
      </c>
      <c r="H313" s="220">
        <v>1290.6279999999999</v>
      </c>
      <c r="I313" s="221"/>
      <c r="J313" s="222">
        <f>ROUND(I313*H313,2)</f>
        <v>0</v>
      </c>
      <c r="K313" s="218" t="s">
        <v>130</v>
      </c>
      <c r="L313" s="223"/>
      <c r="M313" s="224" t="s">
        <v>5</v>
      </c>
      <c r="N313" s="225" t="s">
        <v>41</v>
      </c>
      <c r="O313" s="41"/>
      <c r="P313" s="178">
        <f>O313*H313</f>
        <v>0</v>
      </c>
      <c r="Q313" s="178">
        <v>5.4000000000000003E-3</v>
      </c>
      <c r="R313" s="178">
        <f>Q313*H313</f>
        <v>6.9693911999999996</v>
      </c>
      <c r="S313" s="178">
        <v>0</v>
      </c>
      <c r="T313" s="179">
        <f>S313*H313</f>
        <v>0</v>
      </c>
      <c r="AR313" s="24" t="s">
        <v>315</v>
      </c>
      <c r="AT313" s="24" t="s">
        <v>152</v>
      </c>
      <c r="AU313" s="24" t="s">
        <v>82</v>
      </c>
      <c r="AY313" s="24" t="s">
        <v>123</v>
      </c>
      <c r="BE313" s="180">
        <f>IF(N313="základní",J313,0)</f>
        <v>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24" t="s">
        <v>75</v>
      </c>
      <c r="BK313" s="180">
        <f>ROUND(I313*H313,2)</f>
        <v>0</v>
      </c>
      <c r="BL313" s="24" t="s">
        <v>231</v>
      </c>
      <c r="BM313" s="24" t="s">
        <v>466</v>
      </c>
    </row>
    <row r="314" spans="2:65" s="11" customFormat="1">
      <c r="B314" s="181"/>
      <c r="D314" s="191" t="s">
        <v>133</v>
      </c>
      <c r="F314" s="226" t="s">
        <v>467</v>
      </c>
      <c r="H314" s="227">
        <v>1290.6279999999999</v>
      </c>
      <c r="I314" s="186"/>
      <c r="L314" s="181"/>
      <c r="M314" s="187"/>
      <c r="N314" s="188"/>
      <c r="O314" s="188"/>
      <c r="P314" s="188"/>
      <c r="Q314" s="188"/>
      <c r="R314" s="188"/>
      <c r="S314" s="188"/>
      <c r="T314" s="189"/>
      <c r="AT314" s="183" t="s">
        <v>133</v>
      </c>
      <c r="AU314" s="183" t="s">
        <v>82</v>
      </c>
      <c r="AV314" s="11" t="s">
        <v>82</v>
      </c>
      <c r="AW314" s="11" t="s">
        <v>6</v>
      </c>
      <c r="AX314" s="11" t="s">
        <v>75</v>
      </c>
      <c r="AY314" s="183" t="s">
        <v>123</v>
      </c>
    </row>
    <row r="315" spans="2:65" s="1" customFormat="1" ht="31.5" customHeight="1">
      <c r="B315" s="168"/>
      <c r="C315" s="169" t="s">
        <v>468</v>
      </c>
      <c r="D315" s="169" t="s">
        <v>126</v>
      </c>
      <c r="E315" s="170" t="s">
        <v>469</v>
      </c>
      <c r="F315" s="171" t="s">
        <v>470</v>
      </c>
      <c r="G315" s="172" t="s">
        <v>138</v>
      </c>
      <c r="H315" s="173">
        <v>1340.326</v>
      </c>
      <c r="I315" s="174"/>
      <c r="J315" s="175">
        <f>ROUND(I315*H315,2)</f>
        <v>0</v>
      </c>
      <c r="K315" s="171" t="s">
        <v>130</v>
      </c>
      <c r="L315" s="40"/>
      <c r="M315" s="176" t="s">
        <v>5</v>
      </c>
      <c r="N315" s="177" t="s">
        <v>41</v>
      </c>
      <c r="O315" s="41"/>
      <c r="P315" s="178">
        <f>O315*H315</f>
        <v>0</v>
      </c>
      <c r="Q315" s="178">
        <v>2.0000000000000001E-4</v>
      </c>
      <c r="R315" s="178">
        <f>Q315*H315</f>
        <v>0.2680652</v>
      </c>
      <c r="S315" s="178">
        <v>0</v>
      </c>
      <c r="T315" s="179">
        <f>S315*H315</f>
        <v>0</v>
      </c>
      <c r="AR315" s="24" t="s">
        <v>231</v>
      </c>
      <c r="AT315" s="24" t="s">
        <v>126</v>
      </c>
      <c r="AU315" s="24" t="s">
        <v>82</v>
      </c>
      <c r="AY315" s="24" t="s">
        <v>123</v>
      </c>
      <c r="BE315" s="180">
        <f>IF(N315="základní",J315,0)</f>
        <v>0</v>
      </c>
      <c r="BF315" s="180">
        <f>IF(N315="snížená",J315,0)</f>
        <v>0</v>
      </c>
      <c r="BG315" s="180">
        <f>IF(N315="zákl. přenesená",J315,0)</f>
        <v>0</v>
      </c>
      <c r="BH315" s="180">
        <f>IF(N315="sníž. přenesená",J315,0)</f>
        <v>0</v>
      </c>
      <c r="BI315" s="180">
        <f>IF(N315="nulová",J315,0)</f>
        <v>0</v>
      </c>
      <c r="BJ315" s="24" t="s">
        <v>75</v>
      </c>
      <c r="BK315" s="180">
        <f>ROUND(I315*H315,2)</f>
        <v>0</v>
      </c>
      <c r="BL315" s="24" t="s">
        <v>231</v>
      </c>
      <c r="BM315" s="24" t="s">
        <v>471</v>
      </c>
    </row>
    <row r="316" spans="2:65" s="11" customFormat="1">
      <c r="B316" s="181"/>
      <c r="D316" s="182" t="s">
        <v>133</v>
      </c>
      <c r="E316" s="183" t="s">
        <v>5</v>
      </c>
      <c r="F316" s="184" t="s">
        <v>472</v>
      </c>
      <c r="H316" s="185">
        <v>1340.326</v>
      </c>
      <c r="I316" s="186"/>
      <c r="L316" s="181"/>
      <c r="M316" s="187"/>
      <c r="N316" s="188"/>
      <c r="O316" s="188"/>
      <c r="P316" s="188"/>
      <c r="Q316" s="188"/>
      <c r="R316" s="188"/>
      <c r="S316" s="188"/>
      <c r="T316" s="189"/>
      <c r="AT316" s="183" t="s">
        <v>133</v>
      </c>
      <c r="AU316" s="183" t="s">
        <v>82</v>
      </c>
      <c r="AV316" s="11" t="s">
        <v>82</v>
      </c>
      <c r="AW316" s="11" t="s">
        <v>34</v>
      </c>
      <c r="AX316" s="11" t="s">
        <v>70</v>
      </c>
      <c r="AY316" s="183" t="s">
        <v>123</v>
      </c>
    </row>
    <row r="317" spans="2:65" s="12" customFormat="1">
      <c r="B317" s="190"/>
      <c r="D317" s="191" t="s">
        <v>133</v>
      </c>
      <c r="E317" s="192" t="s">
        <v>5</v>
      </c>
      <c r="F317" s="193" t="s">
        <v>135</v>
      </c>
      <c r="H317" s="194">
        <v>1340.326</v>
      </c>
      <c r="I317" s="195"/>
      <c r="L317" s="190"/>
      <c r="M317" s="196"/>
      <c r="N317" s="197"/>
      <c r="O317" s="197"/>
      <c r="P317" s="197"/>
      <c r="Q317" s="197"/>
      <c r="R317" s="197"/>
      <c r="S317" s="197"/>
      <c r="T317" s="198"/>
      <c r="AT317" s="199" t="s">
        <v>133</v>
      </c>
      <c r="AU317" s="199" t="s">
        <v>82</v>
      </c>
      <c r="AV317" s="12" t="s">
        <v>131</v>
      </c>
      <c r="AW317" s="12" t="s">
        <v>34</v>
      </c>
      <c r="AX317" s="12" t="s">
        <v>75</v>
      </c>
      <c r="AY317" s="199" t="s">
        <v>123</v>
      </c>
    </row>
    <row r="318" spans="2:65" s="1" customFormat="1" ht="31.5" customHeight="1">
      <c r="B318" s="168"/>
      <c r="C318" s="169" t="s">
        <v>473</v>
      </c>
      <c r="D318" s="169" t="s">
        <v>126</v>
      </c>
      <c r="E318" s="170" t="s">
        <v>474</v>
      </c>
      <c r="F318" s="171" t="s">
        <v>475</v>
      </c>
      <c r="G318" s="172" t="s">
        <v>407</v>
      </c>
      <c r="H318" s="234"/>
      <c r="I318" s="174"/>
      <c r="J318" s="175">
        <f>ROUND(I318*H318,2)</f>
        <v>0</v>
      </c>
      <c r="K318" s="171" t="s">
        <v>130</v>
      </c>
      <c r="L318" s="40"/>
      <c r="M318" s="176" t="s">
        <v>5</v>
      </c>
      <c r="N318" s="177" t="s">
        <v>41</v>
      </c>
      <c r="O318" s="41"/>
      <c r="P318" s="178">
        <f>O318*H318</f>
        <v>0</v>
      </c>
      <c r="Q318" s="178">
        <v>0</v>
      </c>
      <c r="R318" s="178">
        <f>Q318*H318</f>
        <v>0</v>
      </c>
      <c r="S318" s="178">
        <v>0</v>
      </c>
      <c r="T318" s="179">
        <f>S318*H318</f>
        <v>0</v>
      </c>
      <c r="AR318" s="24" t="s">
        <v>231</v>
      </c>
      <c r="AT318" s="24" t="s">
        <v>126</v>
      </c>
      <c r="AU318" s="24" t="s">
        <v>82</v>
      </c>
      <c r="AY318" s="24" t="s">
        <v>123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24" t="s">
        <v>75</v>
      </c>
      <c r="BK318" s="180">
        <f>ROUND(I318*H318,2)</f>
        <v>0</v>
      </c>
      <c r="BL318" s="24" t="s">
        <v>231</v>
      </c>
      <c r="BM318" s="24" t="s">
        <v>476</v>
      </c>
    </row>
    <row r="319" spans="2:65" s="10" customFormat="1" ht="29.85" customHeight="1">
      <c r="B319" s="154"/>
      <c r="D319" s="165" t="s">
        <v>69</v>
      </c>
      <c r="E319" s="166" t="s">
        <v>477</v>
      </c>
      <c r="F319" s="166" t="s">
        <v>478</v>
      </c>
      <c r="I319" s="157"/>
      <c r="J319" s="167">
        <f>BK319</f>
        <v>0</v>
      </c>
      <c r="L319" s="154"/>
      <c r="M319" s="159"/>
      <c r="N319" s="160"/>
      <c r="O319" s="160"/>
      <c r="P319" s="161">
        <f>SUM(P320:P322)</f>
        <v>0</v>
      </c>
      <c r="Q319" s="160"/>
      <c r="R319" s="161">
        <f>SUM(R320:R322)</f>
        <v>8.7500000000000008E-3</v>
      </c>
      <c r="S319" s="160"/>
      <c r="T319" s="162">
        <f>SUM(T320:T322)</f>
        <v>0</v>
      </c>
      <c r="AR319" s="155" t="s">
        <v>82</v>
      </c>
      <c r="AT319" s="163" t="s">
        <v>69</v>
      </c>
      <c r="AU319" s="163" t="s">
        <v>75</v>
      </c>
      <c r="AY319" s="155" t="s">
        <v>123</v>
      </c>
      <c r="BK319" s="164">
        <f>SUM(BK320:BK322)</f>
        <v>0</v>
      </c>
    </row>
    <row r="320" spans="2:65" s="1" customFormat="1" ht="22.5" customHeight="1">
      <c r="B320" s="168"/>
      <c r="C320" s="169" t="s">
        <v>479</v>
      </c>
      <c r="D320" s="169" t="s">
        <v>126</v>
      </c>
      <c r="E320" s="170" t="s">
        <v>480</v>
      </c>
      <c r="F320" s="171" t="s">
        <v>481</v>
      </c>
      <c r="G320" s="172" t="s">
        <v>449</v>
      </c>
      <c r="H320" s="173">
        <v>1</v>
      </c>
      <c r="I320" s="174"/>
      <c r="J320" s="175">
        <f>ROUND(I320*H320,2)</f>
        <v>0</v>
      </c>
      <c r="K320" s="171" t="s">
        <v>5</v>
      </c>
      <c r="L320" s="40"/>
      <c r="M320" s="176" t="s">
        <v>5</v>
      </c>
      <c r="N320" s="177" t="s">
        <v>41</v>
      </c>
      <c r="O320" s="41"/>
      <c r="P320" s="178">
        <f>O320*H320</f>
        <v>0</v>
      </c>
      <c r="Q320" s="178">
        <v>5.2500000000000003E-3</v>
      </c>
      <c r="R320" s="178">
        <f>Q320*H320</f>
        <v>5.2500000000000003E-3</v>
      </c>
      <c r="S320" s="178">
        <v>0</v>
      </c>
      <c r="T320" s="179">
        <f>S320*H320</f>
        <v>0</v>
      </c>
      <c r="AR320" s="24" t="s">
        <v>231</v>
      </c>
      <c r="AT320" s="24" t="s">
        <v>126</v>
      </c>
      <c r="AU320" s="24" t="s">
        <v>82</v>
      </c>
      <c r="AY320" s="24" t="s">
        <v>123</v>
      </c>
      <c r="BE320" s="180">
        <f>IF(N320="základní",J320,0)</f>
        <v>0</v>
      </c>
      <c r="BF320" s="180">
        <f>IF(N320="snížená",J320,0)</f>
        <v>0</v>
      </c>
      <c r="BG320" s="180">
        <f>IF(N320="zákl. přenesená",J320,0)</f>
        <v>0</v>
      </c>
      <c r="BH320" s="180">
        <f>IF(N320="sníž. přenesená",J320,0)</f>
        <v>0</v>
      </c>
      <c r="BI320" s="180">
        <f>IF(N320="nulová",J320,0)</f>
        <v>0</v>
      </c>
      <c r="BJ320" s="24" t="s">
        <v>75</v>
      </c>
      <c r="BK320" s="180">
        <f>ROUND(I320*H320,2)</f>
        <v>0</v>
      </c>
      <c r="BL320" s="24" t="s">
        <v>231</v>
      </c>
      <c r="BM320" s="24" t="s">
        <v>482</v>
      </c>
    </row>
    <row r="321" spans="2:65" s="1" customFormat="1" ht="31.5" customHeight="1">
      <c r="B321" s="168"/>
      <c r="C321" s="169" t="s">
        <v>483</v>
      </c>
      <c r="D321" s="169" t="s">
        <v>126</v>
      </c>
      <c r="E321" s="170" t="s">
        <v>484</v>
      </c>
      <c r="F321" s="171" t="s">
        <v>485</v>
      </c>
      <c r="G321" s="172" t="s">
        <v>449</v>
      </c>
      <c r="H321" s="173">
        <v>1</v>
      </c>
      <c r="I321" s="174"/>
      <c r="J321" s="175">
        <f>ROUND(I321*H321,2)</f>
        <v>0</v>
      </c>
      <c r="K321" s="171" t="s">
        <v>5</v>
      </c>
      <c r="L321" s="40"/>
      <c r="M321" s="176" t="s">
        <v>5</v>
      </c>
      <c r="N321" s="177" t="s">
        <v>41</v>
      </c>
      <c r="O321" s="41"/>
      <c r="P321" s="178">
        <f>O321*H321</f>
        <v>0</v>
      </c>
      <c r="Q321" s="178">
        <v>3.5000000000000001E-3</v>
      </c>
      <c r="R321" s="178">
        <f>Q321*H321</f>
        <v>3.5000000000000001E-3</v>
      </c>
      <c r="S321" s="178">
        <v>0</v>
      </c>
      <c r="T321" s="179">
        <f>S321*H321</f>
        <v>0</v>
      </c>
      <c r="AR321" s="24" t="s">
        <v>231</v>
      </c>
      <c r="AT321" s="24" t="s">
        <v>126</v>
      </c>
      <c r="AU321" s="24" t="s">
        <v>82</v>
      </c>
      <c r="AY321" s="24" t="s">
        <v>123</v>
      </c>
      <c r="BE321" s="180">
        <f>IF(N321="základní",J321,0)</f>
        <v>0</v>
      </c>
      <c r="BF321" s="180">
        <f>IF(N321="snížená",J321,0)</f>
        <v>0</v>
      </c>
      <c r="BG321" s="180">
        <f>IF(N321="zákl. přenesená",J321,0)</f>
        <v>0</v>
      </c>
      <c r="BH321" s="180">
        <f>IF(N321="sníž. přenesená",J321,0)</f>
        <v>0</v>
      </c>
      <c r="BI321" s="180">
        <f>IF(N321="nulová",J321,0)</f>
        <v>0</v>
      </c>
      <c r="BJ321" s="24" t="s">
        <v>75</v>
      </c>
      <c r="BK321" s="180">
        <f>ROUND(I321*H321,2)</f>
        <v>0</v>
      </c>
      <c r="BL321" s="24" t="s">
        <v>231</v>
      </c>
      <c r="BM321" s="24" t="s">
        <v>486</v>
      </c>
    </row>
    <row r="322" spans="2:65" s="1" customFormat="1" ht="31.5" customHeight="1">
      <c r="B322" s="168"/>
      <c r="C322" s="169" t="s">
        <v>487</v>
      </c>
      <c r="D322" s="169" t="s">
        <v>126</v>
      </c>
      <c r="E322" s="170" t="s">
        <v>488</v>
      </c>
      <c r="F322" s="171" t="s">
        <v>489</v>
      </c>
      <c r="G322" s="172" t="s">
        <v>407</v>
      </c>
      <c r="H322" s="234"/>
      <c r="I322" s="174"/>
      <c r="J322" s="175">
        <f>ROUND(I322*H322,2)</f>
        <v>0</v>
      </c>
      <c r="K322" s="171" t="s">
        <v>130</v>
      </c>
      <c r="L322" s="40"/>
      <c r="M322" s="176" t="s">
        <v>5</v>
      </c>
      <c r="N322" s="177" t="s">
        <v>41</v>
      </c>
      <c r="O322" s="41"/>
      <c r="P322" s="178">
        <f>O322*H322</f>
        <v>0</v>
      </c>
      <c r="Q322" s="178">
        <v>0</v>
      </c>
      <c r="R322" s="178">
        <f>Q322*H322</f>
        <v>0</v>
      </c>
      <c r="S322" s="178">
        <v>0</v>
      </c>
      <c r="T322" s="179">
        <f>S322*H322</f>
        <v>0</v>
      </c>
      <c r="AR322" s="24" t="s">
        <v>231</v>
      </c>
      <c r="AT322" s="24" t="s">
        <v>126</v>
      </c>
      <c r="AU322" s="24" t="s">
        <v>82</v>
      </c>
      <c r="AY322" s="24" t="s">
        <v>123</v>
      </c>
      <c r="BE322" s="180">
        <f>IF(N322="základní",J322,0)</f>
        <v>0</v>
      </c>
      <c r="BF322" s="180">
        <f>IF(N322="snížená",J322,0)</f>
        <v>0</v>
      </c>
      <c r="BG322" s="180">
        <f>IF(N322="zákl. přenesená",J322,0)</f>
        <v>0</v>
      </c>
      <c r="BH322" s="180">
        <f>IF(N322="sníž. přenesená",J322,0)</f>
        <v>0</v>
      </c>
      <c r="BI322" s="180">
        <f>IF(N322="nulová",J322,0)</f>
        <v>0</v>
      </c>
      <c r="BJ322" s="24" t="s">
        <v>75</v>
      </c>
      <c r="BK322" s="180">
        <f>ROUND(I322*H322,2)</f>
        <v>0</v>
      </c>
      <c r="BL322" s="24" t="s">
        <v>231</v>
      </c>
      <c r="BM322" s="24" t="s">
        <v>490</v>
      </c>
    </row>
    <row r="323" spans="2:65" s="10" customFormat="1" ht="29.85" customHeight="1">
      <c r="B323" s="154"/>
      <c r="D323" s="165" t="s">
        <v>69</v>
      </c>
      <c r="E323" s="166" t="s">
        <v>491</v>
      </c>
      <c r="F323" s="166" t="s">
        <v>492</v>
      </c>
      <c r="I323" s="157"/>
      <c r="J323" s="167">
        <f>BK323</f>
        <v>0</v>
      </c>
      <c r="L323" s="154"/>
      <c r="M323" s="159"/>
      <c r="N323" s="160"/>
      <c r="O323" s="160"/>
      <c r="P323" s="161">
        <f>SUM(P324:P328)</f>
        <v>0</v>
      </c>
      <c r="Q323" s="160"/>
      <c r="R323" s="161">
        <f>SUM(R324:R328)</f>
        <v>1.4250000000000001E-2</v>
      </c>
      <c r="S323" s="160"/>
      <c r="T323" s="162">
        <f>SUM(T324:T328)</f>
        <v>0</v>
      </c>
      <c r="AR323" s="155" t="s">
        <v>82</v>
      </c>
      <c r="AT323" s="163" t="s">
        <v>69</v>
      </c>
      <c r="AU323" s="163" t="s">
        <v>75</v>
      </c>
      <c r="AY323" s="155" t="s">
        <v>123</v>
      </c>
      <c r="BK323" s="164">
        <f>SUM(BK324:BK328)</f>
        <v>0</v>
      </c>
    </row>
    <row r="324" spans="2:65" s="1" customFormat="1" ht="44.25" customHeight="1">
      <c r="B324" s="168"/>
      <c r="C324" s="169" t="s">
        <v>493</v>
      </c>
      <c r="D324" s="169" t="s">
        <v>126</v>
      </c>
      <c r="E324" s="170" t="s">
        <v>494</v>
      </c>
      <c r="F324" s="171" t="s">
        <v>495</v>
      </c>
      <c r="G324" s="172" t="s">
        <v>138</v>
      </c>
      <c r="H324" s="173">
        <v>1</v>
      </c>
      <c r="I324" s="174"/>
      <c r="J324" s="175">
        <f>ROUND(I324*H324,2)</f>
        <v>0</v>
      </c>
      <c r="K324" s="171" t="s">
        <v>130</v>
      </c>
      <c r="L324" s="40"/>
      <c r="M324" s="176" t="s">
        <v>5</v>
      </c>
      <c r="N324" s="177" t="s">
        <v>41</v>
      </c>
      <c r="O324" s="41"/>
      <c r="P324" s="178">
        <f>O324*H324</f>
        <v>0</v>
      </c>
      <c r="Q324" s="178">
        <v>2.5000000000000001E-4</v>
      </c>
      <c r="R324" s="178">
        <f>Q324*H324</f>
        <v>2.5000000000000001E-4</v>
      </c>
      <c r="S324" s="178">
        <v>0</v>
      </c>
      <c r="T324" s="179">
        <f>S324*H324</f>
        <v>0</v>
      </c>
      <c r="AR324" s="24" t="s">
        <v>231</v>
      </c>
      <c r="AT324" s="24" t="s">
        <v>126</v>
      </c>
      <c r="AU324" s="24" t="s">
        <v>82</v>
      </c>
      <c r="AY324" s="24" t="s">
        <v>123</v>
      </c>
      <c r="BE324" s="180">
        <f>IF(N324="základní",J324,0)</f>
        <v>0</v>
      </c>
      <c r="BF324" s="180">
        <f>IF(N324="snížená",J324,0)</f>
        <v>0</v>
      </c>
      <c r="BG324" s="180">
        <f>IF(N324="zákl. přenesená",J324,0)</f>
        <v>0</v>
      </c>
      <c r="BH324" s="180">
        <f>IF(N324="sníž. přenesená",J324,0)</f>
        <v>0</v>
      </c>
      <c r="BI324" s="180">
        <f>IF(N324="nulová",J324,0)</f>
        <v>0</v>
      </c>
      <c r="BJ324" s="24" t="s">
        <v>75</v>
      </c>
      <c r="BK324" s="180">
        <f>ROUND(I324*H324,2)</f>
        <v>0</v>
      </c>
      <c r="BL324" s="24" t="s">
        <v>231</v>
      </c>
      <c r="BM324" s="24" t="s">
        <v>496</v>
      </c>
    </row>
    <row r="325" spans="2:65" s="11" customFormat="1">
      <c r="B325" s="181"/>
      <c r="D325" s="182" t="s">
        <v>133</v>
      </c>
      <c r="E325" s="183" t="s">
        <v>5</v>
      </c>
      <c r="F325" s="184" t="s">
        <v>497</v>
      </c>
      <c r="H325" s="185">
        <v>1</v>
      </c>
      <c r="I325" s="186"/>
      <c r="L325" s="181"/>
      <c r="M325" s="187"/>
      <c r="N325" s="188"/>
      <c r="O325" s="188"/>
      <c r="P325" s="188"/>
      <c r="Q325" s="188"/>
      <c r="R325" s="188"/>
      <c r="S325" s="188"/>
      <c r="T325" s="189"/>
      <c r="AT325" s="183" t="s">
        <v>133</v>
      </c>
      <c r="AU325" s="183" t="s">
        <v>82</v>
      </c>
      <c r="AV325" s="11" t="s">
        <v>82</v>
      </c>
      <c r="AW325" s="11" t="s">
        <v>34</v>
      </c>
      <c r="AX325" s="11" t="s">
        <v>70</v>
      </c>
      <c r="AY325" s="183" t="s">
        <v>123</v>
      </c>
    </row>
    <row r="326" spans="2:65" s="12" customFormat="1">
      <c r="B326" s="190"/>
      <c r="D326" s="191" t="s">
        <v>133</v>
      </c>
      <c r="E326" s="192" t="s">
        <v>5</v>
      </c>
      <c r="F326" s="193" t="s">
        <v>135</v>
      </c>
      <c r="H326" s="194">
        <v>1</v>
      </c>
      <c r="I326" s="195"/>
      <c r="L326" s="190"/>
      <c r="M326" s="196"/>
      <c r="N326" s="197"/>
      <c r="O326" s="197"/>
      <c r="P326" s="197"/>
      <c r="Q326" s="197"/>
      <c r="R326" s="197"/>
      <c r="S326" s="197"/>
      <c r="T326" s="198"/>
      <c r="AT326" s="199" t="s">
        <v>133</v>
      </c>
      <c r="AU326" s="199" t="s">
        <v>82</v>
      </c>
      <c r="AV326" s="12" t="s">
        <v>131</v>
      </c>
      <c r="AW326" s="12" t="s">
        <v>34</v>
      </c>
      <c r="AX326" s="12" t="s">
        <v>75</v>
      </c>
      <c r="AY326" s="199" t="s">
        <v>123</v>
      </c>
    </row>
    <row r="327" spans="2:65" s="1" customFormat="1" ht="22.5" customHeight="1">
      <c r="B327" s="168"/>
      <c r="C327" s="216" t="s">
        <v>498</v>
      </c>
      <c r="D327" s="216" t="s">
        <v>152</v>
      </c>
      <c r="E327" s="217" t="s">
        <v>499</v>
      </c>
      <c r="F327" s="218" t="s">
        <v>500</v>
      </c>
      <c r="G327" s="219" t="s">
        <v>374</v>
      </c>
      <c r="H327" s="220">
        <v>1</v>
      </c>
      <c r="I327" s="221"/>
      <c r="J327" s="222">
        <f>ROUND(I327*H327,2)</f>
        <v>0</v>
      </c>
      <c r="K327" s="218" t="s">
        <v>5</v>
      </c>
      <c r="L327" s="223"/>
      <c r="M327" s="224" t="s">
        <v>5</v>
      </c>
      <c r="N327" s="225" t="s">
        <v>41</v>
      </c>
      <c r="O327" s="41"/>
      <c r="P327" s="178">
        <f>O327*H327</f>
        <v>0</v>
      </c>
      <c r="Q327" s="178">
        <v>1.4E-2</v>
      </c>
      <c r="R327" s="178">
        <f>Q327*H327</f>
        <v>1.4E-2</v>
      </c>
      <c r="S327" s="178">
        <v>0</v>
      </c>
      <c r="T327" s="179">
        <f>S327*H327</f>
        <v>0</v>
      </c>
      <c r="AR327" s="24" t="s">
        <v>315</v>
      </c>
      <c r="AT327" s="24" t="s">
        <v>152</v>
      </c>
      <c r="AU327" s="24" t="s">
        <v>82</v>
      </c>
      <c r="AY327" s="24" t="s">
        <v>123</v>
      </c>
      <c r="BE327" s="180">
        <f>IF(N327="základní",J327,0)</f>
        <v>0</v>
      </c>
      <c r="BF327" s="180">
        <f>IF(N327="snížená",J327,0)</f>
        <v>0</v>
      </c>
      <c r="BG327" s="180">
        <f>IF(N327="zákl. přenesená",J327,0)</f>
        <v>0</v>
      </c>
      <c r="BH327" s="180">
        <f>IF(N327="sníž. přenesená",J327,0)</f>
        <v>0</v>
      </c>
      <c r="BI327" s="180">
        <f>IF(N327="nulová",J327,0)</f>
        <v>0</v>
      </c>
      <c r="BJ327" s="24" t="s">
        <v>75</v>
      </c>
      <c r="BK327" s="180">
        <f>ROUND(I327*H327,2)</f>
        <v>0</v>
      </c>
      <c r="BL327" s="24" t="s">
        <v>231</v>
      </c>
      <c r="BM327" s="24" t="s">
        <v>501</v>
      </c>
    </row>
    <row r="328" spans="2:65" s="1" customFormat="1" ht="31.5" customHeight="1">
      <c r="B328" s="168"/>
      <c r="C328" s="169" t="s">
        <v>502</v>
      </c>
      <c r="D328" s="169" t="s">
        <v>126</v>
      </c>
      <c r="E328" s="170" t="s">
        <v>503</v>
      </c>
      <c r="F328" s="171" t="s">
        <v>504</v>
      </c>
      <c r="G328" s="172" t="s">
        <v>407</v>
      </c>
      <c r="H328" s="234"/>
      <c r="I328" s="174"/>
      <c r="J328" s="175">
        <f>ROUND(I328*H328,2)</f>
        <v>0</v>
      </c>
      <c r="K328" s="171" t="s">
        <v>130</v>
      </c>
      <c r="L328" s="40"/>
      <c r="M328" s="176" t="s">
        <v>5</v>
      </c>
      <c r="N328" s="177" t="s">
        <v>41</v>
      </c>
      <c r="O328" s="41"/>
      <c r="P328" s="178">
        <f>O328*H328</f>
        <v>0</v>
      </c>
      <c r="Q328" s="178">
        <v>0</v>
      </c>
      <c r="R328" s="178">
        <f>Q328*H328</f>
        <v>0</v>
      </c>
      <c r="S328" s="178">
        <v>0</v>
      </c>
      <c r="T328" s="179">
        <f>S328*H328</f>
        <v>0</v>
      </c>
      <c r="AR328" s="24" t="s">
        <v>231</v>
      </c>
      <c r="AT328" s="24" t="s">
        <v>126</v>
      </c>
      <c r="AU328" s="24" t="s">
        <v>82</v>
      </c>
      <c r="AY328" s="24" t="s">
        <v>123</v>
      </c>
      <c r="BE328" s="180">
        <f>IF(N328="základní",J328,0)</f>
        <v>0</v>
      </c>
      <c r="BF328" s="180">
        <f>IF(N328="snížená",J328,0)</f>
        <v>0</v>
      </c>
      <c r="BG328" s="180">
        <f>IF(N328="zákl. přenesená",J328,0)</f>
        <v>0</v>
      </c>
      <c r="BH328" s="180">
        <f>IF(N328="sníž. přenesená",J328,0)</f>
        <v>0</v>
      </c>
      <c r="BI328" s="180">
        <f>IF(N328="nulová",J328,0)</f>
        <v>0</v>
      </c>
      <c r="BJ328" s="24" t="s">
        <v>75</v>
      </c>
      <c r="BK328" s="180">
        <f>ROUND(I328*H328,2)</f>
        <v>0</v>
      </c>
      <c r="BL328" s="24" t="s">
        <v>231</v>
      </c>
      <c r="BM328" s="24" t="s">
        <v>505</v>
      </c>
    </row>
    <row r="329" spans="2:65" s="10" customFormat="1" ht="29.85" customHeight="1">
      <c r="B329" s="154"/>
      <c r="D329" s="165" t="s">
        <v>69</v>
      </c>
      <c r="E329" s="166" t="s">
        <v>506</v>
      </c>
      <c r="F329" s="166" t="s">
        <v>507</v>
      </c>
      <c r="I329" s="157"/>
      <c r="J329" s="167">
        <f>BK329</f>
        <v>0</v>
      </c>
      <c r="L329" s="154"/>
      <c r="M329" s="159"/>
      <c r="N329" s="160"/>
      <c r="O329" s="160"/>
      <c r="P329" s="161">
        <f>SUM(P330:P359)</f>
        <v>0</v>
      </c>
      <c r="Q329" s="160"/>
      <c r="R329" s="161">
        <f>SUM(R330:R359)</f>
        <v>0</v>
      </c>
      <c r="S329" s="160"/>
      <c r="T329" s="162">
        <f>SUM(T330:T359)</f>
        <v>28.770416999999998</v>
      </c>
      <c r="AR329" s="155" t="s">
        <v>82</v>
      </c>
      <c r="AT329" s="163" t="s">
        <v>69</v>
      </c>
      <c r="AU329" s="163" t="s">
        <v>75</v>
      </c>
      <c r="AY329" s="155" t="s">
        <v>123</v>
      </c>
      <c r="BK329" s="164">
        <f>SUM(BK330:BK359)</f>
        <v>0</v>
      </c>
    </row>
    <row r="330" spans="2:65" s="1" customFormat="1" ht="22.5" customHeight="1">
      <c r="B330" s="168"/>
      <c r="C330" s="169" t="s">
        <v>508</v>
      </c>
      <c r="D330" s="169" t="s">
        <v>126</v>
      </c>
      <c r="E330" s="170" t="s">
        <v>509</v>
      </c>
      <c r="F330" s="171" t="s">
        <v>510</v>
      </c>
      <c r="G330" s="172" t="s">
        <v>138</v>
      </c>
      <c r="H330" s="173">
        <v>436.12799999999999</v>
      </c>
      <c r="I330" s="174"/>
      <c r="J330" s="175">
        <f>ROUND(I330*H330,2)</f>
        <v>0</v>
      </c>
      <c r="K330" s="171" t="s">
        <v>130</v>
      </c>
      <c r="L330" s="40"/>
      <c r="M330" s="176" t="s">
        <v>5</v>
      </c>
      <c r="N330" s="177" t="s">
        <v>41</v>
      </c>
      <c r="O330" s="41"/>
      <c r="P330" s="178">
        <f>O330*H330</f>
        <v>0</v>
      </c>
      <c r="Q330" s="178">
        <v>0</v>
      </c>
      <c r="R330" s="178">
        <f>Q330*H330</f>
        <v>0</v>
      </c>
      <c r="S330" s="178">
        <v>2.1000000000000001E-2</v>
      </c>
      <c r="T330" s="179">
        <f>S330*H330</f>
        <v>9.1586879999999997</v>
      </c>
      <c r="AR330" s="24" t="s">
        <v>231</v>
      </c>
      <c r="AT330" s="24" t="s">
        <v>126</v>
      </c>
      <c r="AU330" s="24" t="s">
        <v>82</v>
      </c>
      <c r="AY330" s="24" t="s">
        <v>123</v>
      </c>
      <c r="BE330" s="180">
        <f>IF(N330="základní",J330,0)</f>
        <v>0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24" t="s">
        <v>75</v>
      </c>
      <c r="BK330" s="180">
        <f>ROUND(I330*H330,2)</f>
        <v>0</v>
      </c>
      <c r="BL330" s="24" t="s">
        <v>231</v>
      </c>
      <c r="BM330" s="24" t="s">
        <v>511</v>
      </c>
    </row>
    <row r="331" spans="2:65" s="11" customFormat="1">
      <c r="B331" s="181"/>
      <c r="D331" s="182" t="s">
        <v>133</v>
      </c>
      <c r="E331" s="183" t="s">
        <v>5</v>
      </c>
      <c r="F331" s="184" t="s">
        <v>512</v>
      </c>
      <c r="H331" s="185">
        <v>436.12799999999999</v>
      </c>
      <c r="I331" s="186"/>
      <c r="L331" s="181"/>
      <c r="M331" s="187"/>
      <c r="N331" s="188"/>
      <c r="O331" s="188"/>
      <c r="P331" s="188"/>
      <c r="Q331" s="188"/>
      <c r="R331" s="188"/>
      <c r="S331" s="188"/>
      <c r="T331" s="189"/>
      <c r="AT331" s="183" t="s">
        <v>133</v>
      </c>
      <c r="AU331" s="183" t="s">
        <v>82</v>
      </c>
      <c r="AV331" s="11" t="s">
        <v>82</v>
      </c>
      <c r="AW331" s="11" t="s">
        <v>34</v>
      </c>
      <c r="AX331" s="11" t="s">
        <v>70</v>
      </c>
      <c r="AY331" s="183" t="s">
        <v>123</v>
      </c>
    </row>
    <row r="332" spans="2:65" s="12" customFormat="1">
      <c r="B332" s="190"/>
      <c r="D332" s="191" t="s">
        <v>133</v>
      </c>
      <c r="E332" s="192" t="s">
        <v>5</v>
      </c>
      <c r="F332" s="193" t="s">
        <v>135</v>
      </c>
      <c r="H332" s="194">
        <v>436.12799999999999</v>
      </c>
      <c r="I332" s="195"/>
      <c r="L332" s="190"/>
      <c r="M332" s="196"/>
      <c r="N332" s="197"/>
      <c r="O332" s="197"/>
      <c r="P332" s="197"/>
      <c r="Q332" s="197"/>
      <c r="R332" s="197"/>
      <c r="S332" s="197"/>
      <c r="T332" s="198"/>
      <c r="AT332" s="199" t="s">
        <v>133</v>
      </c>
      <c r="AU332" s="199" t="s">
        <v>82</v>
      </c>
      <c r="AV332" s="12" t="s">
        <v>131</v>
      </c>
      <c r="AW332" s="12" t="s">
        <v>34</v>
      </c>
      <c r="AX332" s="12" t="s">
        <v>75</v>
      </c>
      <c r="AY332" s="199" t="s">
        <v>123</v>
      </c>
    </row>
    <row r="333" spans="2:65" s="1" customFormat="1" ht="31.5" customHeight="1">
      <c r="B333" s="168"/>
      <c r="C333" s="169" t="s">
        <v>513</v>
      </c>
      <c r="D333" s="169" t="s">
        <v>126</v>
      </c>
      <c r="E333" s="170" t="s">
        <v>514</v>
      </c>
      <c r="F333" s="171" t="s">
        <v>515</v>
      </c>
      <c r="G333" s="172" t="s">
        <v>138</v>
      </c>
      <c r="H333" s="173">
        <v>1773.3389999999999</v>
      </c>
      <c r="I333" s="174"/>
      <c r="J333" s="175">
        <f>ROUND(I333*H333,2)</f>
        <v>0</v>
      </c>
      <c r="K333" s="171" t="s">
        <v>130</v>
      </c>
      <c r="L333" s="40"/>
      <c r="M333" s="176" t="s">
        <v>5</v>
      </c>
      <c r="N333" s="177" t="s">
        <v>41</v>
      </c>
      <c r="O333" s="41"/>
      <c r="P333" s="178">
        <f>O333*H333</f>
        <v>0</v>
      </c>
      <c r="Q333" s="178">
        <v>0</v>
      </c>
      <c r="R333" s="178">
        <f>Q333*H333</f>
        <v>0</v>
      </c>
      <c r="S333" s="178">
        <v>1.0999999999999999E-2</v>
      </c>
      <c r="T333" s="179">
        <f>S333*H333</f>
        <v>19.506729</v>
      </c>
      <c r="AR333" s="24" t="s">
        <v>231</v>
      </c>
      <c r="AT333" s="24" t="s">
        <v>126</v>
      </c>
      <c r="AU333" s="24" t="s">
        <v>82</v>
      </c>
      <c r="AY333" s="24" t="s">
        <v>123</v>
      </c>
      <c r="BE333" s="180">
        <f>IF(N333="základní",J333,0)</f>
        <v>0</v>
      </c>
      <c r="BF333" s="180">
        <f>IF(N333="snížená",J333,0)</f>
        <v>0</v>
      </c>
      <c r="BG333" s="180">
        <f>IF(N333="zákl. přenesená",J333,0)</f>
        <v>0</v>
      </c>
      <c r="BH333" s="180">
        <f>IF(N333="sníž. přenesená",J333,0)</f>
        <v>0</v>
      </c>
      <c r="BI333" s="180">
        <f>IF(N333="nulová",J333,0)</f>
        <v>0</v>
      </c>
      <c r="BJ333" s="24" t="s">
        <v>75</v>
      </c>
      <c r="BK333" s="180">
        <f>ROUND(I333*H333,2)</f>
        <v>0</v>
      </c>
      <c r="BL333" s="24" t="s">
        <v>231</v>
      </c>
      <c r="BM333" s="24" t="s">
        <v>516</v>
      </c>
    </row>
    <row r="334" spans="2:65" s="13" customFormat="1">
      <c r="B334" s="200"/>
      <c r="D334" s="182" t="s">
        <v>133</v>
      </c>
      <c r="E334" s="201" t="s">
        <v>5</v>
      </c>
      <c r="F334" s="202" t="s">
        <v>140</v>
      </c>
      <c r="H334" s="203" t="s">
        <v>5</v>
      </c>
      <c r="I334" s="204"/>
      <c r="L334" s="200"/>
      <c r="M334" s="205"/>
      <c r="N334" s="206"/>
      <c r="O334" s="206"/>
      <c r="P334" s="206"/>
      <c r="Q334" s="206"/>
      <c r="R334" s="206"/>
      <c r="S334" s="206"/>
      <c r="T334" s="207"/>
      <c r="AT334" s="203" t="s">
        <v>133</v>
      </c>
      <c r="AU334" s="203" t="s">
        <v>82</v>
      </c>
      <c r="AV334" s="13" t="s">
        <v>75</v>
      </c>
      <c r="AW334" s="13" t="s">
        <v>34</v>
      </c>
      <c r="AX334" s="13" t="s">
        <v>70</v>
      </c>
      <c r="AY334" s="203" t="s">
        <v>123</v>
      </c>
    </row>
    <row r="335" spans="2:65" s="11" customFormat="1">
      <c r="B335" s="181"/>
      <c r="D335" s="182" t="s">
        <v>133</v>
      </c>
      <c r="E335" s="183" t="s">
        <v>5</v>
      </c>
      <c r="F335" s="184" t="s">
        <v>141</v>
      </c>
      <c r="H335" s="185">
        <v>870.68399999999997</v>
      </c>
      <c r="I335" s="186"/>
      <c r="L335" s="181"/>
      <c r="M335" s="187"/>
      <c r="N335" s="188"/>
      <c r="O335" s="188"/>
      <c r="P335" s="188"/>
      <c r="Q335" s="188"/>
      <c r="R335" s="188"/>
      <c r="S335" s="188"/>
      <c r="T335" s="189"/>
      <c r="AT335" s="183" t="s">
        <v>133</v>
      </c>
      <c r="AU335" s="183" t="s">
        <v>82</v>
      </c>
      <c r="AV335" s="11" t="s">
        <v>82</v>
      </c>
      <c r="AW335" s="11" t="s">
        <v>34</v>
      </c>
      <c r="AX335" s="11" t="s">
        <v>70</v>
      </c>
      <c r="AY335" s="183" t="s">
        <v>123</v>
      </c>
    </row>
    <row r="336" spans="2:65" s="11" customFormat="1">
      <c r="B336" s="181"/>
      <c r="D336" s="182" t="s">
        <v>133</v>
      </c>
      <c r="E336" s="183" t="s">
        <v>5</v>
      </c>
      <c r="F336" s="184" t="s">
        <v>142</v>
      </c>
      <c r="H336" s="185">
        <v>-20.224</v>
      </c>
      <c r="I336" s="186"/>
      <c r="L336" s="181"/>
      <c r="M336" s="187"/>
      <c r="N336" s="188"/>
      <c r="O336" s="188"/>
      <c r="P336" s="188"/>
      <c r="Q336" s="188"/>
      <c r="R336" s="188"/>
      <c r="S336" s="188"/>
      <c r="T336" s="189"/>
      <c r="AT336" s="183" t="s">
        <v>133</v>
      </c>
      <c r="AU336" s="183" t="s">
        <v>82</v>
      </c>
      <c r="AV336" s="11" t="s">
        <v>82</v>
      </c>
      <c r="AW336" s="11" t="s">
        <v>34</v>
      </c>
      <c r="AX336" s="11" t="s">
        <v>70</v>
      </c>
      <c r="AY336" s="183" t="s">
        <v>123</v>
      </c>
    </row>
    <row r="337" spans="2:65" s="11" customFormat="1">
      <c r="B337" s="181"/>
      <c r="D337" s="182" t="s">
        <v>133</v>
      </c>
      <c r="E337" s="183" t="s">
        <v>5</v>
      </c>
      <c r="F337" s="184" t="s">
        <v>517</v>
      </c>
      <c r="H337" s="185">
        <v>-234.22499999999999</v>
      </c>
      <c r="I337" s="186"/>
      <c r="L337" s="181"/>
      <c r="M337" s="187"/>
      <c r="N337" s="188"/>
      <c r="O337" s="188"/>
      <c r="P337" s="188"/>
      <c r="Q337" s="188"/>
      <c r="R337" s="188"/>
      <c r="S337" s="188"/>
      <c r="T337" s="189"/>
      <c r="AT337" s="183" t="s">
        <v>133</v>
      </c>
      <c r="AU337" s="183" t="s">
        <v>82</v>
      </c>
      <c r="AV337" s="11" t="s">
        <v>82</v>
      </c>
      <c r="AW337" s="11" t="s">
        <v>34</v>
      </c>
      <c r="AX337" s="11" t="s">
        <v>70</v>
      </c>
      <c r="AY337" s="183" t="s">
        <v>123</v>
      </c>
    </row>
    <row r="338" spans="2:65" s="14" customFormat="1">
      <c r="B338" s="208"/>
      <c r="D338" s="182" t="s">
        <v>133</v>
      </c>
      <c r="E338" s="209" t="s">
        <v>5</v>
      </c>
      <c r="F338" s="210" t="s">
        <v>144</v>
      </c>
      <c r="H338" s="211">
        <v>616.23500000000001</v>
      </c>
      <c r="I338" s="212"/>
      <c r="L338" s="208"/>
      <c r="M338" s="213"/>
      <c r="N338" s="214"/>
      <c r="O338" s="214"/>
      <c r="P338" s="214"/>
      <c r="Q338" s="214"/>
      <c r="R338" s="214"/>
      <c r="S338" s="214"/>
      <c r="T338" s="215"/>
      <c r="AT338" s="209" t="s">
        <v>133</v>
      </c>
      <c r="AU338" s="209" t="s">
        <v>82</v>
      </c>
      <c r="AV338" s="14" t="s">
        <v>124</v>
      </c>
      <c r="AW338" s="14" t="s">
        <v>34</v>
      </c>
      <c r="AX338" s="14" t="s">
        <v>70</v>
      </c>
      <c r="AY338" s="209" t="s">
        <v>123</v>
      </c>
    </row>
    <row r="339" spans="2:65" s="13" customFormat="1">
      <c r="B339" s="200"/>
      <c r="D339" s="182" t="s">
        <v>133</v>
      </c>
      <c r="E339" s="201" t="s">
        <v>5</v>
      </c>
      <c r="F339" s="202" t="s">
        <v>145</v>
      </c>
      <c r="H339" s="203" t="s">
        <v>5</v>
      </c>
      <c r="I339" s="204"/>
      <c r="L339" s="200"/>
      <c r="M339" s="205"/>
      <c r="N339" s="206"/>
      <c r="O339" s="206"/>
      <c r="P339" s="206"/>
      <c r="Q339" s="206"/>
      <c r="R339" s="206"/>
      <c r="S339" s="206"/>
      <c r="T339" s="207"/>
      <c r="AT339" s="203" t="s">
        <v>133</v>
      </c>
      <c r="AU339" s="203" t="s">
        <v>82</v>
      </c>
      <c r="AV339" s="13" t="s">
        <v>75</v>
      </c>
      <c r="AW339" s="13" t="s">
        <v>34</v>
      </c>
      <c r="AX339" s="13" t="s">
        <v>70</v>
      </c>
      <c r="AY339" s="203" t="s">
        <v>123</v>
      </c>
    </row>
    <row r="340" spans="2:65" s="11" customFormat="1">
      <c r="B340" s="181"/>
      <c r="D340" s="182" t="s">
        <v>133</v>
      </c>
      <c r="E340" s="183" t="s">
        <v>5</v>
      </c>
      <c r="F340" s="184" t="s">
        <v>141</v>
      </c>
      <c r="H340" s="185">
        <v>870.68399999999997</v>
      </c>
      <c r="I340" s="186"/>
      <c r="L340" s="181"/>
      <c r="M340" s="187"/>
      <c r="N340" s="188"/>
      <c r="O340" s="188"/>
      <c r="P340" s="188"/>
      <c r="Q340" s="188"/>
      <c r="R340" s="188"/>
      <c r="S340" s="188"/>
      <c r="T340" s="189"/>
      <c r="AT340" s="183" t="s">
        <v>133</v>
      </c>
      <c r="AU340" s="183" t="s">
        <v>82</v>
      </c>
      <c r="AV340" s="11" t="s">
        <v>82</v>
      </c>
      <c r="AW340" s="11" t="s">
        <v>34</v>
      </c>
      <c r="AX340" s="11" t="s">
        <v>70</v>
      </c>
      <c r="AY340" s="183" t="s">
        <v>123</v>
      </c>
    </row>
    <row r="341" spans="2:65" s="11" customFormat="1">
      <c r="B341" s="181"/>
      <c r="D341" s="182" t="s">
        <v>133</v>
      </c>
      <c r="E341" s="183" t="s">
        <v>5</v>
      </c>
      <c r="F341" s="184" t="s">
        <v>518</v>
      </c>
      <c r="H341" s="185">
        <v>-274.54899999999998</v>
      </c>
      <c r="I341" s="186"/>
      <c r="L341" s="181"/>
      <c r="M341" s="187"/>
      <c r="N341" s="188"/>
      <c r="O341" s="188"/>
      <c r="P341" s="188"/>
      <c r="Q341" s="188"/>
      <c r="R341" s="188"/>
      <c r="S341" s="188"/>
      <c r="T341" s="189"/>
      <c r="AT341" s="183" t="s">
        <v>133</v>
      </c>
      <c r="AU341" s="183" t="s">
        <v>82</v>
      </c>
      <c r="AV341" s="11" t="s">
        <v>82</v>
      </c>
      <c r="AW341" s="11" t="s">
        <v>34</v>
      </c>
      <c r="AX341" s="11" t="s">
        <v>70</v>
      </c>
      <c r="AY341" s="183" t="s">
        <v>123</v>
      </c>
    </row>
    <row r="342" spans="2:65" s="14" customFormat="1">
      <c r="B342" s="208"/>
      <c r="D342" s="182" t="s">
        <v>133</v>
      </c>
      <c r="E342" s="209" t="s">
        <v>5</v>
      </c>
      <c r="F342" s="210" t="s">
        <v>144</v>
      </c>
      <c r="H342" s="211">
        <v>596.13499999999999</v>
      </c>
      <c r="I342" s="212"/>
      <c r="L342" s="208"/>
      <c r="M342" s="213"/>
      <c r="N342" s="214"/>
      <c r="O342" s="214"/>
      <c r="P342" s="214"/>
      <c r="Q342" s="214"/>
      <c r="R342" s="214"/>
      <c r="S342" s="214"/>
      <c r="T342" s="215"/>
      <c r="AT342" s="209" t="s">
        <v>133</v>
      </c>
      <c r="AU342" s="209" t="s">
        <v>82</v>
      </c>
      <c r="AV342" s="14" t="s">
        <v>124</v>
      </c>
      <c r="AW342" s="14" t="s">
        <v>34</v>
      </c>
      <c r="AX342" s="14" t="s">
        <v>70</v>
      </c>
      <c r="AY342" s="209" t="s">
        <v>123</v>
      </c>
    </row>
    <row r="343" spans="2:65" s="13" customFormat="1">
      <c r="B343" s="200"/>
      <c r="D343" s="182" t="s">
        <v>133</v>
      </c>
      <c r="E343" s="201" t="s">
        <v>5</v>
      </c>
      <c r="F343" s="202" t="s">
        <v>148</v>
      </c>
      <c r="H343" s="203" t="s">
        <v>5</v>
      </c>
      <c r="I343" s="204"/>
      <c r="L343" s="200"/>
      <c r="M343" s="205"/>
      <c r="N343" s="206"/>
      <c r="O343" s="206"/>
      <c r="P343" s="206"/>
      <c r="Q343" s="206"/>
      <c r="R343" s="206"/>
      <c r="S343" s="206"/>
      <c r="T343" s="207"/>
      <c r="AT343" s="203" t="s">
        <v>133</v>
      </c>
      <c r="AU343" s="203" t="s">
        <v>82</v>
      </c>
      <c r="AV343" s="13" t="s">
        <v>75</v>
      </c>
      <c r="AW343" s="13" t="s">
        <v>34</v>
      </c>
      <c r="AX343" s="13" t="s">
        <v>70</v>
      </c>
      <c r="AY343" s="203" t="s">
        <v>123</v>
      </c>
    </row>
    <row r="344" spans="2:65" s="11" customFormat="1">
      <c r="B344" s="181"/>
      <c r="D344" s="182" t="s">
        <v>133</v>
      </c>
      <c r="E344" s="183" t="s">
        <v>5</v>
      </c>
      <c r="F344" s="184" t="s">
        <v>149</v>
      </c>
      <c r="H344" s="185">
        <v>285.01100000000002</v>
      </c>
      <c r="I344" s="186"/>
      <c r="L344" s="181"/>
      <c r="M344" s="187"/>
      <c r="N344" s="188"/>
      <c r="O344" s="188"/>
      <c r="P344" s="188"/>
      <c r="Q344" s="188"/>
      <c r="R344" s="188"/>
      <c r="S344" s="188"/>
      <c r="T344" s="189"/>
      <c r="AT344" s="183" t="s">
        <v>133</v>
      </c>
      <c r="AU344" s="183" t="s">
        <v>82</v>
      </c>
      <c r="AV344" s="11" t="s">
        <v>82</v>
      </c>
      <c r="AW344" s="11" t="s">
        <v>34</v>
      </c>
      <c r="AX344" s="11" t="s">
        <v>70</v>
      </c>
      <c r="AY344" s="183" t="s">
        <v>123</v>
      </c>
    </row>
    <row r="345" spans="2:65" s="14" customFormat="1">
      <c r="B345" s="208"/>
      <c r="D345" s="182" t="s">
        <v>133</v>
      </c>
      <c r="E345" s="209" t="s">
        <v>5</v>
      </c>
      <c r="F345" s="210" t="s">
        <v>144</v>
      </c>
      <c r="H345" s="211">
        <v>285.01100000000002</v>
      </c>
      <c r="I345" s="212"/>
      <c r="L345" s="208"/>
      <c r="M345" s="213"/>
      <c r="N345" s="214"/>
      <c r="O345" s="214"/>
      <c r="P345" s="214"/>
      <c r="Q345" s="214"/>
      <c r="R345" s="214"/>
      <c r="S345" s="214"/>
      <c r="T345" s="215"/>
      <c r="AT345" s="209" t="s">
        <v>133</v>
      </c>
      <c r="AU345" s="209" t="s">
        <v>82</v>
      </c>
      <c r="AV345" s="14" t="s">
        <v>124</v>
      </c>
      <c r="AW345" s="14" t="s">
        <v>34</v>
      </c>
      <c r="AX345" s="14" t="s">
        <v>70</v>
      </c>
      <c r="AY345" s="209" t="s">
        <v>123</v>
      </c>
    </row>
    <row r="346" spans="2:65" s="13" customFormat="1">
      <c r="B346" s="200"/>
      <c r="D346" s="182" t="s">
        <v>133</v>
      </c>
      <c r="E346" s="201" t="s">
        <v>5</v>
      </c>
      <c r="F346" s="202" t="s">
        <v>150</v>
      </c>
      <c r="H346" s="203" t="s">
        <v>5</v>
      </c>
      <c r="I346" s="204"/>
      <c r="L346" s="200"/>
      <c r="M346" s="205"/>
      <c r="N346" s="206"/>
      <c r="O346" s="206"/>
      <c r="P346" s="206"/>
      <c r="Q346" s="206"/>
      <c r="R346" s="206"/>
      <c r="S346" s="206"/>
      <c r="T346" s="207"/>
      <c r="AT346" s="203" t="s">
        <v>133</v>
      </c>
      <c r="AU346" s="203" t="s">
        <v>82</v>
      </c>
      <c r="AV346" s="13" t="s">
        <v>75</v>
      </c>
      <c r="AW346" s="13" t="s">
        <v>34</v>
      </c>
      <c r="AX346" s="13" t="s">
        <v>70</v>
      </c>
      <c r="AY346" s="203" t="s">
        <v>123</v>
      </c>
    </row>
    <row r="347" spans="2:65" s="11" customFormat="1">
      <c r="B347" s="181"/>
      <c r="D347" s="182" t="s">
        <v>133</v>
      </c>
      <c r="E347" s="183" t="s">
        <v>5</v>
      </c>
      <c r="F347" s="184" t="s">
        <v>149</v>
      </c>
      <c r="H347" s="185">
        <v>285.01100000000002</v>
      </c>
      <c r="I347" s="186"/>
      <c r="L347" s="181"/>
      <c r="M347" s="187"/>
      <c r="N347" s="188"/>
      <c r="O347" s="188"/>
      <c r="P347" s="188"/>
      <c r="Q347" s="188"/>
      <c r="R347" s="188"/>
      <c r="S347" s="188"/>
      <c r="T347" s="189"/>
      <c r="AT347" s="183" t="s">
        <v>133</v>
      </c>
      <c r="AU347" s="183" t="s">
        <v>82</v>
      </c>
      <c r="AV347" s="11" t="s">
        <v>82</v>
      </c>
      <c r="AW347" s="11" t="s">
        <v>34</v>
      </c>
      <c r="AX347" s="11" t="s">
        <v>70</v>
      </c>
      <c r="AY347" s="183" t="s">
        <v>123</v>
      </c>
    </row>
    <row r="348" spans="2:65" s="11" customFormat="1">
      <c r="B348" s="181"/>
      <c r="D348" s="182" t="s">
        <v>133</v>
      </c>
      <c r="E348" s="183" t="s">
        <v>5</v>
      </c>
      <c r="F348" s="184" t="s">
        <v>151</v>
      </c>
      <c r="H348" s="185">
        <v>-9.0530000000000008</v>
      </c>
      <c r="I348" s="186"/>
      <c r="L348" s="181"/>
      <c r="M348" s="187"/>
      <c r="N348" s="188"/>
      <c r="O348" s="188"/>
      <c r="P348" s="188"/>
      <c r="Q348" s="188"/>
      <c r="R348" s="188"/>
      <c r="S348" s="188"/>
      <c r="T348" s="189"/>
      <c r="AT348" s="183" t="s">
        <v>133</v>
      </c>
      <c r="AU348" s="183" t="s">
        <v>82</v>
      </c>
      <c r="AV348" s="11" t="s">
        <v>82</v>
      </c>
      <c r="AW348" s="11" t="s">
        <v>34</v>
      </c>
      <c r="AX348" s="11" t="s">
        <v>70</v>
      </c>
      <c r="AY348" s="183" t="s">
        <v>123</v>
      </c>
    </row>
    <row r="349" spans="2:65" s="14" customFormat="1">
      <c r="B349" s="208"/>
      <c r="D349" s="182" t="s">
        <v>133</v>
      </c>
      <c r="E349" s="209" t="s">
        <v>5</v>
      </c>
      <c r="F349" s="210" t="s">
        <v>144</v>
      </c>
      <c r="H349" s="211">
        <v>275.95800000000003</v>
      </c>
      <c r="I349" s="212"/>
      <c r="L349" s="208"/>
      <c r="M349" s="213"/>
      <c r="N349" s="214"/>
      <c r="O349" s="214"/>
      <c r="P349" s="214"/>
      <c r="Q349" s="214"/>
      <c r="R349" s="214"/>
      <c r="S349" s="214"/>
      <c r="T349" s="215"/>
      <c r="AT349" s="209" t="s">
        <v>133</v>
      </c>
      <c r="AU349" s="209" t="s">
        <v>82</v>
      </c>
      <c r="AV349" s="14" t="s">
        <v>124</v>
      </c>
      <c r="AW349" s="14" t="s">
        <v>34</v>
      </c>
      <c r="AX349" s="14" t="s">
        <v>70</v>
      </c>
      <c r="AY349" s="209" t="s">
        <v>123</v>
      </c>
    </row>
    <row r="350" spans="2:65" s="12" customFormat="1">
      <c r="B350" s="190"/>
      <c r="D350" s="191" t="s">
        <v>133</v>
      </c>
      <c r="E350" s="192" t="s">
        <v>5</v>
      </c>
      <c r="F350" s="193" t="s">
        <v>135</v>
      </c>
      <c r="H350" s="194">
        <v>1773.3389999999999</v>
      </c>
      <c r="I350" s="195"/>
      <c r="L350" s="190"/>
      <c r="M350" s="196"/>
      <c r="N350" s="197"/>
      <c r="O350" s="197"/>
      <c r="P350" s="197"/>
      <c r="Q350" s="197"/>
      <c r="R350" s="197"/>
      <c r="S350" s="197"/>
      <c r="T350" s="198"/>
      <c r="AT350" s="199" t="s">
        <v>133</v>
      </c>
      <c r="AU350" s="199" t="s">
        <v>82</v>
      </c>
      <c r="AV350" s="12" t="s">
        <v>131</v>
      </c>
      <c r="AW350" s="12" t="s">
        <v>34</v>
      </c>
      <c r="AX350" s="12" t="s">
        <v>75</v>
      </c>
      <c r="AY350" s="199" t="s">
        <v>123</v>
      </c>
    </row>
    <row r="351" spans="2:65" s="1" customFormat="1" ht="22.5" customHeight="1">
      <c r="B351" s="168"/>
      <c r="C351" s="169" t="s">
        <v>519</v>
      </c>
      <c r="D351" s="169" t="s">
        <v>126</v>
      </c>
      <c r="E351" s="170" t="s">
        <v>520</v>
      </c>
      <c r="F351" s="171" t="s">
        <v>521</v>
      </c>
      <c r="G351" s="172" t="s">
        <v>374</v>
      </c>
      <c r="H351" s="173">
        <v>3</v>
      </c>
      <c r="I351" s="174"/>
      <c r="J351" s="175">
        <f>ROUND(I351*H351,2)</f>
        <v>0</v>
      </c>
      <c r="K351" s="171" t="s">
        <v>130</v>
      </c>
      <c r="L351" s="40"/>
      <c r="M351" s="176" t="s">
        <v>5</v>
      </c>
      <c r="N351" s="177" t="s">
        <v>41</v>
      </c>
      <c r="O351" s="41"/>
      <c r="P351" s="178">
        <f>O351*H351</f>
        <v>0</v>
      </c>
      <c r="Q351" s="178">
        <v>0</v>
      </c>
      <c r="R351" s="178">
        <f>Q351*H351</f>
        <v>0</v>
      </c>
      <c r="S351" s="178">
        <v>3.5000000000000003E-2</v>
      </c>
      <c r="T351" s="179">
        <f>S351*H351</f>
        <v>0.10500000000000001</v>
      </c>
      <c r="AR351" s="24" t="s">
        <v>231</v>
      </c>
      <c r="AT351" s="24" t="s">
        <v>126</v>
      </c>
      <c r="AU351" s="24" t="s">
        <v>82</v>
      </c>
      <c r="AY351" s="24" t="s">
        <v>123</v>
      </c>
      <c r="BE351" s="180">
        <f>IF(N351="základní",J351,0)</f>
        <v>0</v>
      </c>
      <c r="BF351" s="180">
        <f>IF(N351="snížená",J351,0)</f>
        <v>0</v>
      </c>
      <c r="BG351" s="180">
        <f>IF(N351="zákl. přenesená",J351,0)</f>
        <v>0</v>
      </c>
      <c r="BH351" s="180">
        <f>IF(N351="sníž. přenesená",J351,0)</f>
        <v>0</v>
      </c>
      <c r="BI351" s="180">
        <f>IF(N351="nulová",J351,0)</f>
        <v>0</v>
      </c>
      <c r="BJ351" s="24" t="s">
        <v>75</v>
      </c>
      <c r="BK351" s="180">
        <f>ROUND(I351*H351,2)</f>
        <v>0</v>
      </c>
      <c r="BL351" s="24" t="s">
        <v>231</v>
      </c>
      <c r="BM351" s="24" t="s">
        <v>522</v>
      </c>
    </row>
    <row r="352" spans="2:65" s="11" customFormat="1">
      <c r="B352" s="181"/>
      <c r="D352" s="182" t="s">
        <v>133</v>
      </c>
      <c r="E352" s="183" t="s">
        <v>5</v>
      </c>
      <c r="F352" s="184" t="s">
        <v>523</v>
      </c>
      <c r="H352" s="185">
        <v>3</v>
      </c>
      <c r="I352" s="186"/>
      <c r="L352" s="181"/>
      <c r="M352" s="187"/>
      <c r="N352" s="188"/>
      <c r="O352" s="188"/>
      <c r="P352" s="188"/>
      <c r="Q352" s="188"/>
      <c r="R352" s="188"/>
      <c r="S352" s="188"/>
      <c r="T352" s="189"/>
      <c r="AT352" s="183" t="s">
        <v>133</v>
      </c>
      <c r="AU352" s="183" t="s">
        <v>82</v>
      </c>
      <c r="AV352" s="11" t="s">
        <v>82</v>
      </c>
      <c r="AW352" s="11" t="s">
        <v>34</v>
      </c>
      <c r="AX352" s="11" t="s">
        <v>70</v>
      </c>
      <c r="AY352" s="183" t="s">
        <v>123</v>
      </c>
    </row>
    <row r="353" spans="2:65" s="12" customFormat="1">
      <c r="B353" s="190"/>
      <c r="D353" s="191" t="s">
        <v>133</v>
      </c>
      <c r="E353" s="192" t="s">
        <v>5</v>
      </c>
      <c r="F353" s="193" t="s">
        <v>135</v>
      </c>
      <c r="H353" s="194">
        <v>3</v>
      </c>
      <c r="I353" s="195"/>
      <c r="L353" s="190"/>
      <c r="M353" s="196"/>
      <c r="N353" s="197"/>
      <c r="O353" s="197"/>
      <c r="P353" s="197"/>
      <c r="Q353" s="197"/>
      <c r="R353" s="197"/>
      <c r="S353" s="197"/>
      <c r="T353" s="198"/>
      <c r="AT353" s="199" t="s">
        <v>133</v>
      </c>
      <c r="AU353" s="199" t="s">
        <v>82</v>
      </c>
      <c r="AV353" s="12" t="s">
        <v>131</v>
      </c>
      <c r="AW353" s="12" t="s">
        <v>34</v>
      </c>
      <c r="AX353" s="12" t="s">
        <v>75</v>
      </c>
      <c r="AY353" s="199" t="s">
        <v>123</v>
      </c>
    </row>
    <row r="354" spans="2:65" s="1" customFormat="1" ht="44.25" customHeight="1">
      <c r="B354" s="168"/>
      <c r="C354" s="169" t="s">
        <v>524</v>
      </c>
      <c r="D354" s="169" t="s">
        <v>126</v>
      </c>
      <c r="E354" s="170" t="s">
        <v>525</v>
      </c>
      <c r="F354" s="171" t="s">
        <v>526</v>
      </c>
      <c r="G354" s="172" t="s">
        <v>374</v>
      </c>
      <c r="H354" s="173">
        <v>1</v>
      </c>
      <c r="I354" s="174"/>
      <c r="J354" s="175">
        <f t="shared" ref="J354:J359" si="0">ROUND(I354*H354,2)</f>
        <v>0</v>
      </c>
      <c r="K354" s="171" t="s">
        <v>5</v>
      </c>
      <c r="L354" s="40"/>
      <c r="M354" s="176" t="s">
        <v>5</v>
      </c>
      <c r="N354" s="177" t="s">
        <v>41</v>
      </c>
      <c r="O354" s="41"/>
      <c r="P354" s="178">
        <f t="shared" ref="P354:P359" si="1">O354*H354</f>
        <v>0</v>
      </c>
      <c r="Q354" s="178">
        <v>0</v>
      </c>
      <c r="R354" s="178">
        <f t="shared" ref="R354:R359" si="2">Q354*H354</f>
        <v>0</v>
      </c>
      <c r="S354" s="178">
        <v>0</v>
      </c>
      <c r="T354" s="179">
        <f t="shared" ref="T354:T359" si="3">S354*H354</f>
        <v>0</v>
      </c>
      <c r="AR354" s="24" t="s">
        <v>231</v>
      </c>
      <c r="AT354" s="24" t="s">
        <v>126</v>
      </c>
      <c r="AU354" s="24" t="s">
        <v>82</v>
      </c>
      <c r="AY354" s="24" t="s">
        <v>123</v>
      </c>
      <c r="BE354" s="180">
        <f t="shared" ref="BE354:BE359" si="4">IF(N354="základní",J354,0)</f>
        <v>0</v>
      </c>
      <c r="BF354" s="180">
        <f t="shared" ref="BF354:BF359" si="5">IF(N354="snížená",J354,0)</f>
        <v>0</v>
      </c>
      <c r="BG354" s="180">
        <f t="shared" ref="BG354:BG359" si="6">IF(N354="zákl. přenesená",J354,0)</f>
        <v>0</v>
      </c>
      <c r="BH354" s="180">
        <f t="shared" ref="BH354:BH359" si="7">IF(N354="sníž. přenesená",J354,0)</f>
        <v>0</v>
      </c>
      <c r="BI354" s="180">
        <f t="shared" ref="BI354:BI359" si="8">IF(N354="nulová",J354,0)</f>
        <v>0</v>
      </c>
      <c r="BJ354" s="24" t="s">
        <v>75</v>
      </c>
      <c r="BK354" s="180">
        <f t="shared" ref="BK354:BK359" si="9">ROUND(I354*H354,2)</f>
        <v>0</v>
      </c>
      <c r="BL354" s="24" t="s">
        <v>231</v>
      </c>
      <c r="BM354" s="24" t="s">
        <v>527</v>
      </c>
    </row>
    <row r="355" spans="2:65" s="1" customFormat="1" ht="31.5" customHeight="1">
      <c r="B355" s="168"/>
      <c r="C355" s="169" t="s">
        <v>528</v>
      </c>
      <c r="D355" s="169" t="s">
        <v>126</v>
      </c>
      <c r="E355" s="170" t="s">
        <v>529</v>
      </c>
      <c r="F355" s="171" t="s">
        <v>530</v>
      </c>
      <c r="G355" s="172" t="s">
        <v>374</v>
      </c>
      <c r="H355" s="173">
        <v>1</v>
      </c>
      <c r="I355" s="174"/>
      <c r="J355" s="175">
        <f t="shared" si="0"/>
        <v>0</v>
      </c>
      <c r="K355" s="171" t="s">
        <v>5</v>
      </c>
      <c r="L355" s="40"/>
      <c r="M355" s="176" t="s">
        <v>5</v>
      </c>
      <c r="N355" s="177" t="s">
        <v>41</v>
      </c>
      <c r="O355" s="41"/>
      <c r="P355" s="178">
        <f t="shared" si="1"/>
        <v>0</v>
      </c>
      <c r="Q355" s="178">
        <v>0</v>
      </c>
      <c r="R355" s="178">
        <f t="shared" si="2"/>
        <v>0</v>
      </c>
      <c r="S355" s="178">
        <v>0</v>
      </c>
      <c r="T355" s="179">
        <f t="shared" si="3"/>
        <v>0</v>
      </c>
      <c r="AR355" s="24" t="s">
        <v>231</v>
      </c>
      <c r="AT355" s="24" t="s">
        <v>126</v>
      </c>
      <c r="AU355" s="24" t="s">
        <v>82</v>
      </c>
      <c r="AY355" s="24" t="s">
        <v>123</v>
      </c>
      <c r="BE355" s="180">
        <f t="shared" si="4"/>
        <v>0</v>
      </c>
      <c r="BF355" s="180">
        <f t="shared" si="5"/>
        <v>0</v>
      </c>
      <c r="BG355" s="180">
        <f t="shared" si="6"/>
        <v>0</v>
      </c>
      <c r="BH355" s="180">
        <f t="shared" si="7"/>
        <v>0</v>
      </c>
      <c r="BI355" s="180">
        <f t="shared" si="8"/>
        <v>0</v>
      </c>
      <c r="BJ355" s="24" t="s">
        <v>75</v>
      </c>
      <c r="BK355" s="180">
        <f t="shared" si="9"/>
        <v>0</v>
      </c>
      <c r="BL355" s="24" t="s">
        <v>231</v>
      </c>
      <c r="BM355" s="24" t="s">
        <v>531</v>
      </c>
    </row>
    <row r="356" spans="2:65" s="1" customFormat="1" ht="31.5" customHeight="1">
      <c r="B356" s="168"/>
      <c r="C356" s="169" t="s">
        <v>532</v>
      </c>
      <c r="D356" s="169" t="s">
        <v>126</v>
      </c>
      <c r="E356" s="170" t="s">
        <v>533</v>
      </c>
      <c r="F356" s="171" t="s">
        <v>534</v>
      </c>
      <c r="G356" s="172" t="s">
        <v>374</v>
      </c>
      <c r="H356" s="173">
        <v>1</v>
      </c>
      <c r="I356" s="174"/>
      <c r="J356" s="175">
        <f t="shared" si="0"/>
        <v>0</v>
      </c>
      <c r="K356" s="171" t="s">
        <v>5</v>
      </c>
      <c r="L356" s="40"/>
      <c r="M356" s="176" t="s">
        <v>5</v>
      </c>
      <c r="N356" s="177" t="s">
        <v>41</v>
      </c>
      <c r="O356" s="41"/>
      <c r="P356" s="178">
        <f t="shared" si="1"/>
        <v>0</v>
      </c>
      <c r="Q356" s="178">
        <v>0</v>
      </c>
      <c r="R356" s="178">
        <f t="shared" si="2"/>
        <v>0</v>
      </c>
      <c r="S356" s="178">
        <v>0</v>
      </c>
      <c r="T356" s="179">
        <f t="shared" si="3"/>
        <v>0</v>
      </c>
      <c r="AR356" s="24" t="s">
        <v>231</v>
      </c>
      <c r="AT356" s="24" t="s">
        <v>126</v>
      </c>
      <c r="AU356" s="24" t="s">
        <v>82</v>
      </c>
      <c r="AY356" s="24" t="s">
        <v>123</v>
      </c>
      <c r="BE356" s="180">
        <f t="shared" si="4"/>
        <v>0</v>
      </c>
      <c r="BF356" s="180">
        <f t="shared" si="5"/>
        <v>0</v>
      </c>
      <c r="BG356" s="180">
        <f t="shared" si="6"/>
        <v>0</v>
      </c>
      <c r="BH356" s="180">
        <f t="shared" si="7"/>
        <v>0</v>
      </c>
      <c r="BI356" s="180">
        <f t="shared" si="8"/>
        <v>0</v>
      </c>
      <c r="BJ356" s="24" t="s">
        <v>75</v>
      </c>
      <c r="BK356" s="180">
        <f t="shared" si="9"/>
        <v>0</v>
      </c>
      <c r="BL356" s="24" t="s">
        <v>231</v>
      </c>
      <c r="BM356" s="24" t="s">
        <v>535</v>
      </c>
    </row>
    <row r="357" spans="2:65" s="1" customFormat="1" ht="31.5" customHeight="1">
      <c r="B357" s="168"/>
      <c r="C357" s="169" t="s">
        <v>536</v>
      </c>
      <c r="D357" s="169" t="s">
        <v>126</v>
      </c>
      <c r="E357" s="170" t="s">
        <v>537</v>
      </c>
      <c r="F357" s="171" t="s">
        <v>538</v>
      </c>
      <c r="G357" s="172" t="s">
        <v>374</v>
      </c>
      <c r="H357" s="173">
        <v>7</v>
      </c>
      <c r="I357" s="174"/>
      <c r="J357" s="175">
        <f t="shared" si="0"/>
        <v>0</v>
      </c>
      <c r="K357" s="171" t="s">
        <v>5</v>
      </c>
      <c r="L357" s="40"/>
      <c r="M357" s="176" t="s">
        <v>5</v>
      </c>
      <c r="N357" s="177" t="s">
        <v>41</v>
      </c>
      <c r="O357" s="41"/>
      <c r="P357" s="178">
        <f t="shared" si="1"/>
        <v>0</v>
      </c>
      <c r="Q357" s="178">
        <v>0</v>
      </c>
      <c r="R357" s="178">
        <f t="shared" si="2"/>
        <v>0</v>
      </c>
      <c r="S357" s="178">
        <v>0</v>
      </c>
      <c r="T357" s="179">
        <f t="shared" si="3"/>
        <v>0</v>
      </c>
      <c r="AR357" s="24" t="s">
        <v>231</v>
      </c>
      <c r="AT357" s="24" t="s">
        <v>126</v>
      </c>
      <c r="AU357" s="24" t="s">
        <v>82</v>
      </c>
      <c r="AY357" s="24" t="s">
        <v>123</v>
      </c>
      <c r="BE357" s="180">
        <f t="shared" si="4"/>
        <v>0</v>
      </c>
      <c r="BF357" s="180">
        <f t="shared" si="5"/>
        <v>0</v>
      </c>
      <c r="BG357" s="180">
        <f t="shared" si="6"/>
        <v>0</v>
      </c>
      <c r="BH357" s="180">
        <f t="shared" si="7"/>
        <v>0</v>
      </c>
      <c r="BI357" s="180">
        <f t="shared" si="8"/>
        <v>0</v>
      </c>
      <c r="BJ357" s="24" t="s">
        <v>75</v>
      </c>
      <c r="BK357" s="180">
        <f t="shared" si="9"/>
        <v>0</v>
      </c>
      <c r="BL357" s="24" t="s">
        <v>231</v>
      </c>
      <c r="BM357" s="24" t="s">
        <v>539</v>
      </c>
    </row>
    <row r="358" spans="2:65" s="1" customFormat="1" ht="22.5" customHeight="1">
      <c r="B358" s="168"/>
      <c r="C358" s="169" t="s">
        <v>540</v>
      </c>
      <c r="D358" s="169" t="s">
        <v>126</v>
      </c>
      <c r="E358" s="170" t="s">
        <v>541</v>
      </c>
      <c r="F358" s="171" t="s">
        <v>542</v>
      </c>
      <c r="G358" s="172" t="s">
        <v>374</v>
      </c>
      <c r="H358" s="173">
        <v>2</v>
      </c>
      <c r="I358" s="174"/>
      <c r="J358" s="175">
        <f t="shared" si="0"/>
        <v>0</v>
      </c>
      <c r="K358" s="171" t="s">
        <v>5</v>
      </c>
      <c r="L358" s="40"/>
      <c r="M358" s="176" t="s">
        <v>5</v>
      </c>
      <c r="N358" s="177" t="s">
        <v>41</v>
      </c>
      <c r="O358" s="41"/>
      <c r="P358" s="178">
        <f t="shared" si="1"/>
        <v>0</v>
      </c>
      <c r="Q358" s="178">
        <v>0</v>
      </c>
      <c r="R358" s="178">
        <f t="shared" si="2"/>
        <v>0</v>
      </c>
      <c r="S358" s="178">
        <v>0</v>
      </c>
      <c r="T358" s="179">
        <f t="shared" si="3"/>
        <v>0</v>
      </c>
      <c r="AR358" s="24" t="s">
        <v>231</v>
      </c>
      <c r="AT358" s="24" t="s">
        <v>126</v>
      </c>
      <c r="AU358" s="24" t="s">
        <v>82</v>
      </c>
      <c r="AY358" s="24" t="s">
        <v>123</v>
      </c>
      <c r="BE358" s="180">
        <f t="shared" si="4"/>
        <v>0</v>
      </c>
      <c r="BF358" s="180">
        <f t="shared" si="5"/>
        <v>0</v>
      </c>
      <c r="BG358" s="180">
        <f t="shared" si="6"/>
        <v>0</v>
      </c>
      <c r="BH358" s="180">
        <f t="shared" si="7"/>
        <v>0</v>
      </c>
      <c r="BI358" s="180">
        <f t="shared" si="8"/>
        <v>0</v>
      </c>
      <c r="BJ358" s="24" t="s">
        <v>75</v>
      </c>
      <c r="BK358" s="180">
        <f t="shared" si="9"/>
        <v>0</v>
      </c>
      <c r="BL358" s="24" t="s">
        <v>231</v>
      </c>
      <c r="BM358" s="24" t="s">
        <v>543</v>
      </c>
    </row>
    <row r="359" spans="2:65" s="1" customFormat="1" ht="31.5" customHeight="1">
      <c r="B359" s="168"/>
      <c r="C359" s="169" t="s">
        <v>544</v>
      </c>
      <c r="D359" s="169" t="s">
        <v>126</v>
      </c>
      <c r="E359" s="170" t="s">
        <v>545</v>
      </c>
      <c r="F359" s="171" t="s">
        <v>546</v>
      </c>
      <c r="G359" s="172" t="s">
        <v>407</v>
      </c>
      <c r="H359" s="234"/>
      <c r="I359" s="174"/>
      <c r="J359" s="175">
        <f t="shared" si="0"/>
        <v>0</v>
      </c>
      <c r="K359" s="171" t="s">
        <v>130</v>
      </c>
      <c r="L359" s="40"/>
      <c r="M359" s="176" t="s">
        <v>5</v>
      </c>
      <c r="N359" s="177" t="s">
        <v>41</v>
      </c>
      <c r="O359" s="41"/>
      <c r="P359" s="178">
        <f t="shared" si="1"/>
        <v>0</v>
      </c>
      <c r="Q359" s="178">
        <v>0</v>
      </c>
      <c r="R359" s="178">
        <f t="shared" si="2"/>
        <v>0</v>
      </c>
      <c r="S359" s="178">
        <v>0</v>
      </c>
      <c r="T359" s="179">
        <f t="shared" si="3"/>
        <v>0</v>
      </c>
      <c r="AR359" s="24" t="s">
        <v>231</v>
      </c>
      <c r="AT359" s="24" t="s">
        <v>126</v>
      </c>
      <c r="AU359" s="24" t="s">
        <v>82</v>
      </c>
      <c r="AY359" s="24" t="s">
        <v>123</v>
      </c>
      <c r="BE359" s="180">
        <f t="shared" si="4"/>
        <v>0</v>
      </c>
      <c r="BF359" s="180">
        <f t="shared" si="5"/>
        <v>0</v>
      </c>
      <c r="BG359" s="180">
        <f t="shared" si="6"/>
        <v>0</v>
      </c>
      <c r="BH359" s="180">
        <f t="shared" si="7"/>
        <v>0</v>
      </c>
      <c r="BI359" s="180">
        <f t="shared" si="8"/>
        <v>0</v>
      </c>
      <c r="BJ359" s="24" t="s">
        <v>75</v>
      </c>
      <c r="BK359" s="180">
        <f t="shared" si="9"/>
        <v>0</v>
      </c>
      <c r="BL359" s="24" t="s">
        <v>231</v>
      </c>
      <c r="BM359" s="24" t="s">
        <v>547</v>
      </c>
    </row>
    <row r="360" spans="2:65" s="10" customFormat="1" ht="29.85" customHeight="1">
      <c r="B360" s="154"/>
      <c r="D360" s="165" t="s">
        <v>69</v>
      </c>
      <c r="E360" s="166" t="s">
        <v>548</v>
      </c>
      <c r="F360" s="166" t="s">
        <v>549</v>
      </c>
      <c r="I360" s="157"/>
      <c r="J360" s="167">
        <f>BK360</f>
        <v>0</v>
      </c>
      <c r="L360" s="154"/>
      <c r="M360" s="159"/>
      <c r="N360" s="160"/>
      <c r="O360" s="160"/>
      <c r="P360" s="161">
        <f>P361</f>
        <v>0</v>
      </c>
      <c r="Q360" s="160"/>
      <c r="R360" s="161">
        <f>R361</f>
        <v>2.0000000000000002E-5</v>
      </c>
      <c r="S360" s="160"/>
      <c r="T360" s="162">
        <f>T361</f>
        <v>0</v>
      </c>
      <c r="AR360" s="155" t="s">
        <v>82</v>
      </c>
      <c r="AT360" s="163" t="s">
        <v>69</v>
      </c>
      <c r="AU360" s="163" t="s">
        <v>75</v>
      </c>
      <c r="AY360" s="155" t="s">
        <v>123</v>
      </c>
      <c r="BK360" s="164">
        <f>BK361</f>
        <v>0</v>
      </c>
    </row>
    <row r="361" spans="2:65" s="1" customFormat="1" ht="31.5" customHeight="1">
      <c r="B361" s="168"/>
      <c r="C361" s="169" t="s">
        <v>550</v>
      </c>
      <c r="D361" s="169" t="s">
        <v>126</v>
      </c>
      <c r="E361" s="170" t="s">
        <v>551</v>
      </c>
      <c r="F361" s="171" t="s">
        <v>552</v>
      </c>
      <c r="G361" s="172" t="s">
        <v>449</v>
      </c>
      <c r="H361" s="173">
        <v>1</v>
      </c>
      <c r="I361" s="174"/>
      <c r="J361" s="175">
        <f>ROUND(I361*H361,2)</f>
        <v>0</v>
      </c>
      <c r="K361" s="171" t="s">
        <v>5</v>
      </c>
      <c r="L361" s="40"/>
      <c r="M361" s="176" t="s">
        <v>5</v>
      </c>
      <c r="N361" s="177" t="s">
        <v>41</v>
      </c>
      <c r="O361" s="41"/>
      <c r="P361" s="178">
        <f>O361*H361</f>
        <v>0</v>
      </c>
      <c r="Q361" s="178">
        <v>2.0000000000000002E-5</v>
      </c>
      <c r="R361" s="178">
        <f>Q361*H361</f>
        <v>2.0000000000000002E-5</v>
      </c>
      <c r="S361" s="178">
        <v>0</v>
      </c>
      <c r="T361" s="179">
        <f>S361*H361</f>
        <v>0</v>
      </c>
      <c r="AR361" s="24" t="s">
        <v>231</v>
      </c>
      <c r="AT361" s="24" t="s">
        <v>126</v>
      </c>
      <c r="AU361" s="24" t="s">
        <v>82</v>
      </c>
      <c r="AY361" s="24" t="s">
        <v>123</v>
      </c>
      <c r="BE361" s="180">
        <f>IF(N361="základní",J361,0)</f>
        <v>0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24" t="s">
        <v>75</v>
      </c>
      <c r="BK361" s="180">
        <f>ROUND(I361*H361,2)</f>
        <v>0</v>
      </c>
      <c r="BL361" s="24" t="s">
        <v>231</v>
      </c>
      <c r="BM361" s="24" t="s">
        <v>553</v>
      </c>
    </row>
    <row r="362" spans="2:65" s="10" customFormat="1" ht="37.35" customHeight="1">
      <c r="B362" s="154"/>
      <c r="D362" s="155" t="s">
        <v>69</v>
      </c>
      <c r="E362" s="156" t="s">
        <v>554</v>
      </c>
      <c r="F362" s="156" t="s">
        <v>555</v>
      </c>
      <c r="I362" s="157"/>
      <c r="J362" s="158">
        <f>BK362</f>
        <v>0</v>
      </c>
      <c r="L362" s="154"/>
      <c r="M362" s="159"/>
      <c r="N362" s="160"/>
      <c r="O362" s="160"/>
      <c r="P362" s="161">
        <f>P363+P366</f>
        <v>0</v>
      </c>
      <c r="Q362" s="160"/>
      <c r="R362" s="161">
        <f>R363+R366</f>
        <v>0</v>
      </c>
      <c r="S362" s="160"/>
      <c r="T362" s="162">
        <f>T363+T366</f>
        <v>0</v>
      </c>
      <c r="AR362" s="155" t="s">
        <v>166</v>
      </c>
      <c r="AT362" s="163" t="s">
        <v>69</v>
      </c>
      <c r="AU362" s="163" t="s">
        <v>70</v>
      </c>
      <c r="AY362" s="155" t="s">
        <v>123</v>
      </c>
      <c r="BK362" s="164">
        <f>BK363+BK366</f>
        <v>0</v>
      </c>
    </row>
    <row r="363" spans="2:65" s="10" customFormat="1" ht="19.899999999999999" customHeight="1">
      <c r="B363" s="154"/>
      <c r="D363" s="165" t="s">
        <v>69</v>
      </c>
      <c r="E363" s="166" t="s">
        <v>556</v>
      </c>
      <c r="F363" s="166" t="s">
        <v>557</v>
      </c>
      <c r="I363" s="157"/>
      <c r="J363" s="167">
        <f>BK363</f>
        <v>0</v>
      </c>
      <c r="L363" s="154"/>
      <c r="M363" s="159"/>
      <c r="N363" s="160"/>
      <c r="O363" s="160"/>
      <c r="P363" s="161">
        <f>SUM(P364:P365)</f>
        <v>0</v>
      </c>
      <c r="Q363" s="160"/>
      <c r="R363" s="161">
        <f>SUM(R364:R365)</f>
        <v>0</v>
      </c>
      <c r="S363" s="160"/>
      <c r="T363" s="162">
        <f>SUM(T364:T365)</f>
        <v>0</v>
      </c>
      <c r="AR363" s="155" t="s">
        <v>166</v>
      </c>
      <c r="AT363" s="163" t="s">
        <v>69</v>
      </c>
      <c r="AU363" s="163" t="s">
        <v>75</v>
      </c>
      <c r="AY363" s="155" t="s">
        <v>123</v>
      </c>
      <c r="BK363" s="164">
        <f>SUM(BK364:BK365)</f>
        <v>0</v>
      </c>
    </row>
    <row r="364" spans="2:65" s="1" customFormat="1" ht="22.5" customHeight="1">
      <c r="B364" s="168"/>
      <c r="C364" s="169" t="s">
        <v>558</v>
      </c>
      <c r="D364" s="169" t="s">
        <v>126</v>
      </c>
      <c r="E364" s="170" t="s">
        <v>559</v>
      </c>
      <c r="F364" s="171" t="s">
        <v>560</v>
      </c>
      <c r="G364" s="172" t="s">
        <v>561</v>
      </c>
      <c r="H364" s="173">
        <v>1</v>
      </c>
      <c r="I364" s="174"/>
      <c r="J364" s="175">
        <f>ROUND(I364*H364,2)</f>
        <v>0</v>
      </c>
      <c r="K364" s="171" t="s">
        <v>130</v>
      </c>
      <c r="L364" s="40"/>
      <c r="M364" s="176" t="s">
        <v>5</v>
      </c>
      <c r="N364" s="177" t="s">
        <v>41</v>
      </c>
      <c r="O364" s="41"/>
      <c r="P364" s="178">
        <f>O364*H364</f>
        <v>0</v>
      </c>
      <c r="Q364" s="178">
        <v>0</v>
      </c>
      <c r="R364" s="178">
        <f>Q364*H364</f>
        <v>0</v>
      </c>
      <c r="S364" s="178">
        <v>0</v>
      </c>
      <c r="T364" s="179">
        <f>S364*H364</f>
        <v>0</v>
      </c>
      <c r="AR364" s="24" t="s">
        <v>562</v>
      </c>
      <c r="AT364" s="24" t="s">
        <v>126</v>
      </c>
      <c r="AU364" s="24" t="s">
        <v>82</v>
      </c>
      <c r="AY364" s="24" t="s">
        <v>123</v>
      </c>
      <c r="BE364" s="180">
        <f>IF(N364="základní",J364,0)</f>
        <v>0</v>
      </c>
      <c r="BF364" s="180">
        <f>IF(N364="snížená",J364,0)</f>
        <v>0</v>
      </c>
      <c r="BG364" s="180">
        <f>IF(N364="zákl. přenesená",J364,0)</f>
        <v>0</v>
      </c>
      <c r="BH364" s="180">
        <f>IF(N364="sníž. přenesená",J364,0)</f>
        <v>0</v>
      </c>
      <c r="BI364" s="180">
        <f>IF(N364="nulová",J364,0)</f>
        <v>0</v>
      </c>
      <c r="BJ364" s="24" t="s">
        <v>75</v>
      </c>
      <c r="BK364" s="180">
        <f>ROUND(I364*H364,2)</f>
        <v>0</v>
      </c>
      <c r="BL364" s="24" t="s">
        <v>562</v>
      </c>
      <c r="BM364" s="24" t="s">
        <v>563</v>
      </c>
    </row>
    <row r="365" spans="2:65" s="1" customFormat="1" ht="22.5" customHeight="1">
      <c r="B365" s="168"/>
      <c r="C365" s="169" t="s">
        <v>564</v>
      </c>
      <c r="D365" s="169" t="s">
        <v>126</v>
      </c>
      <c r="E365" s="170" t="s">
        <v>565</v>
      </c>
      <c r="F365" s="171" t="s">
        <v>566</v>
      </c>
      <c r="G365" s="172" t="s">
        <v>561</v>
      </c>
      <c r="H365" s="173">
        <v>1</v>
      </c>
      <c r="I365" s="174"/>
      <c r="J365" s="175">
        <f>ROUND(I365*H365,2)</f>
        <v>0</v>
      </c>
      <c r="K365" s="171" t="s">
        <v>5</v>
      </c>
      <c r="L365" s="40"/>
      <c r="M365" s="176" t="s">
        <v>5</v>
      </c>
      <c r="N365" s="177" t="s">
        <v>41</v>
      </c>
      <c r="O365" s="41"/>
      <c r="P365" s="178">
        <f>O365*H365</f>
        <v>0</v>
      </c>
      <c r="Q365" s="178">
        <v>0</v>
      </c>
      <c r="R365" s="178">
        <f>Q365*H365</f>
        <v>0</v>
      </c>
      <c r="S365" s="178">
        <v>0</v>
      </c>
      <c r="T365" s="179">
        <f>S365*H365</f>
        <v>0</v>
      </c>
      <c r="AR365" s="24" t="s">
        <v>562</v>
      </c>
      <c r="AT365" s="24" t="s">
        <v>126</v>
      </c>
      <c r="AU365" s="24" t="s">
        <v>82</v>
      </c>
      <c r="AY365" s="24" t="s">
        <v>123</v>
      </c>
      <c r="BE365" s="180">
        <f>IF(N365="základní",J365,0)</f>
        <v>0</v>
      </c>
      <c r="BF365" s="180">
        <f>IF(N365="snížená",J365,0)</f>
        <v>0</v>
      </c>
      <c r="BG365" s="180">
        <f>IF(N365="zákl. přenesená",J365,0)</f>
        <v>0</v>
      </c>
      <c r="BH365" s="180">
        <f>IF(N365="sníž. přenesená",J365,0)</f>
        <v>0</v>
      </c>
      <c r="BI365" s="180">
        <f>IF(N365="nulová",J365,0)</f>
        <v>0</v>
      </c>
      <c r="BJ365" s="24" t="s">
        <v>75</v>
      </c>
      <c r="BK365" s="180">
        <f>ROUND(I365*H365,2)</f>
        <v>0</v>
      </c>
      <c r="BL365" s="24" t="s">
        <v>562</v>
      </c>
      <c r="BM365" s="24" t="s">
        <v>567</v>
      </c>
    </row>
    <row r="366" spans="2:65" s="10" customFormat="1" ht="29.85" customHeight="1">
      <c r="B366" s="154"/>
      <c r="D366" s="165" t="s">
        <v>69</v>
      </c>
      <c r="E366" s="166" t="s">
        <v>568</v>
      </c>
      <c r="F366" s="166" t="s">
        <v>569</v>
      </c>
      <c r="I366" s="157"/>
      <c r="J366" s="167">
        <f>BK366</f>
        <v>0</v>
      </c>
      <c r="L366" s="154"/>
      <c r="M366" s="159"/>
      <c r="N366" s="160"/>
      <c r="O366" s="160"/>
      <c r="P366" s="161">
        <f>P367</f>
        <v>0</v>
      </c>
      <c r="Q366" s="160"/>
      <c r="R366" s="161">
        <f>R367</f>
        <v>0</v>
      </c>
      <c r="S366" s="160"/>
      <c r="T366" s="162">
        <f>T367</f>
        <v>0</v>
      </c>
      <c r="AR366" s="155" t="s">
        <v>166</v>
      </c>
      <c r="AT366" s="163" t="s">
        <v>69</v>
      </c>
      <c r="AU366" s="163" t="s">
        <v>75</v>
      </c>
      <c r="AY366" s="155" t="s">
        <v>123</v>
      </c>
      <c r="BK366" s="164">
        <f>BK367</f>
        <v>0</v>
      </c>
    </row>
    <row r="367" spans="2:65" s="1" customFormat="1" ht="22.5" customHeight="1">
      <c r="B367" s="168"/>
      <c r="C367" s="169" t="s">
        <v>570</v>
      </c>
      <c r="D367" s="169" t="s">
        <v>126</v>
      </c>
      <c r="E367" s="170" t="s">
        <v>571</v>
      </c>
      <c r="F367" s="171" t="s">
        <v>569</v>
      </c>
      <c r="G367" s="172" t="s">
        <v>561</v>
      </c>
      <c r="H367" s="173">
        <v>1</v>
      </c>
      <c r="I367" s="174"/>
      <c r="J367" s="175">
        <f>ROUND(I367*H367,2)</f>
        <v>0</v>
      </c>
      <c r="K367" s="171" t="s">
        <v>130</v>
      </c>
      <c r="L367" s="40"/>
      <c r="M367" s="176" t="s">
        <v>5</v>
      </c>
      <c r="N367" s="235" t="s">
        <v>41</v>
      </c>
      <c r="O367" s="236"/>
      <c r="P367" s="237">
        <f>O367*H367</f>
        <v>0</v>
      </c>
      <c r="Q367" s="237">
        <v>0</v>
      </c>
      <c r="R367" s="237">
        <f>Q367*H367</f>
        <v>0</v>
      </c>
      <c r="S367" s="237">
        <v>0</v>
      </c>
      <c r="T367" s="238">
        <f>S367*H367</f>
        <v>0</v>
      </c>
      <c r="AR367" s="24" t="s">
        <v>562</v>
      </c>
      <c r="AT367" s="24" t="s">
        <v>126</v>
      </c>
      <c r="AU367" s="24" t="s">
        <v>82</v>
      </c>
      <c r="AY367" s="24" t="s">
        <v>123</v>
      </c>
      <c r="BE367" s="180">
        <f>IF(N367="základní",J367,0)</f>
        <v>0</v>
      </c>
      <c r="BF367" s="180">
        <f>IF(N367="snížená",J367,0)</f>
        <v>0</v>
      </c>
      <c r="BG367" s="180">
        <f>IF(N367="zákl. přenesená",J367,0)</f>
        <v>0</v>
      </c>
      <c r="BH367" s="180">
        <f>IF(N367="sníž. přenesená",J367,0)</f>
        <v>0</v>
      </c>
      <c r="BI367" s="180">
        <f>IF(N367="nulová",J367,0)</f>
        <v>0</v>
      </c>
      <c r="BJ367" s="24" t="s">
        <v>75</v>
      </c>
      <c r="BK367" s="180">
        <f>ROUND(I367*H367,2)</f>
        <v>0</v>
      </c>
      <c r="BL367" s="24" t="s">
        <v>562</v>
      </c>
      <c r="BM367" s="24" t="s">
        <v>572</v>
      </c>
    </row>
    <row r="368" spans="2:65" s="1" customFormat="1" ht="6.95" customHeight="1">
      <c r="B368" s="55"/>
      <c r="C368" s="56"/>
      <c r="D368" s="56"/>
      <c r="E368" s="56"/>
      <c r="F368" s="56"/>
      <c r="G368" s="56"/>
      <c r="H368" s="56"/>
      <c r="I368" s="121"/>
      <c r="J368" s="56"/>
      <c r="K368" s="56"/>
      <c r="L368" s="40"/>
    </row>
  </sheetData>
  <autoFilter ref="C87:K367"/>
  <mergeCells count="6">
    <mergeCell ref="E80:H80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87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9" customWidth="1"/>
    <col min="2" max="2" width="1.6640625" style="239" customWidth="1"/>
    <col min="3" max="4" width="5" style="239" customWidth="1"/>
    <col min="5" max="5" width="11.6640625" style="239" customWidth="1"/>
    <col min="6" max="6" width="9.1640625" style="239" customWidth="1"/>
    <col min="7" max="7" width="5" style="239" customWidth="1"/>
    <col min="8" max="8" width="77.83203125" style="239" customWidth="1"/>
    <col min="9" max="10" width="20" style="239" customWidth="1"/>
    <col min="11" max="11" width="1.6640625" style="239" customWidth="1"/>
  </cols>
  <sheetData>
    <row r="1" spans="2:11" ht="37.5" customHeight="1"/>
    <row r="2" spans="2:1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pans="2:11" s="15" customFormat="1" ht="45" customHeight="1">
      <c r="B3" s="243"/>
      <c r="C3" s="358" t="s">
        <v>573</v>
      </c>
      <c r="D3" s="358"/>
      <c r="E3" s="358"/>
      <c r="F3" s="358"/>
      <c r="G3" s="358"/>
      <c r="H3" s="358"/>
      <c r="I3" s="358"/>
      <c r="J3" s="358"/>
      <c r="K3" s="244"/>
    </row>
    <row r="4" spans="2:11" ht="25.5" customHeight="1">
      <c r="B4" s="245"/>
      <c r="C4" s="365" t="s">
        <v>574</v>
      </c>
      <c r="D4" s="365"/>
      <c r="E4" s="365"/>
      <c r="F4" s="365"/>
      <c r="G4" s="365"/>
      <c r="H4" s="365"/>
      <c r="I4" s="365"/>
      <c r="J4" s="365"/>
      <c r="K4" s="246"/>
    </row>
    <row r="5" spans="2:11" ht="5.25" customHeight="1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ht="15" customHeight="1">
      <c r="B6" s="245"/>
      <c r="C6" s="361" t="s">
        <v>575</v>
      </c>
      <c r="D6" s="361"/>
      <c r="E6" s="361"/>
      <c r="F6" s="361"/>
      <c r="G6" s="361"/>
      <c r="H6" s="361"/>
      <c r="I6" s="361"/>
      <c r="J6" s="361"/>
      <c r="K6" s="246"/>
    </row>
    <row r="7" spans="2:11" ht="15" customHeight="1">
      <c r="B7" s="249"/>
      <c r="C7" s="361" t="s">
        <v>576</v>
      </c>
      <c r="D7" s="361"/>
      <c r="E7" s="361"/>
      <c r="F7" s="361"/>
      <c r="G7" s="361"/>
      <c r="H7" s="361"/>
      <c r="I7" s="361"/>
      <c r="J7" s="361"/>
      <c r="K7" s="246"/>
    </row>
    <row r="8" spans="2:1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pans="2:11" ht="15" customHeight="1">
      <c r="B9" s="249"/>
      <c r="C9" s="361" t="s">
        <v>577</v>
      </c>
      <c r="D9" s="361"/>
      <c r="E9" s="361"/>
      <c r="F9" s="361"/>
      <c r="G9" s="361"/>
      <c r="H9" s="361"/>
      <c r="I9" s="361"/>
      <c r="J9" s="361"/>
      <c r="K9" s="246"/>
    </row>
    <row r="10" spans="2:11" ht="15" customHeight="1">
      <c r="B10" s="249"/>
      <c r="C10" s="248"/>
      <c r="D10" s="361" t="s">
        <v>578</v>
      </c>
      <c r="E10" s="361"/>
      <c r="F10" s="361"/>
      <c r="G10" s="361"/>
      <c r="H10" s="361"/>
      <c r="I10" s="361"/>
      <c r="J10" s="361"/>
      <c r="K10" s="246"/>
    </row>
    <row r="11" spans="2:11" ht="15" customHeight="1">
      <c r="B11" s="249"/>
      <c r="C11" s="250"/>
      <c r="D11" s="361" t="s">
        <v>579</v>
      </c>
      <c r="E11" s="361"/>
      <c r="F11" s="361"/>
      <c r="G11" s="361"/>
      <c r="H11" s="361"/>
      <c r="I11" s="361"/>
      <c r="J11" s="361"/>
      <c r="K11" s="246"/>
    </row>
    <row r="12" spans="2:11" ht="12.75" customHeight="1">
      <c r="B12" s="249"/>
      <c r="C12" s="250"/>
      <c r="D12" s="250"/>
      <c r="E12" s="250"/>
      <c r="F12" s="250"/>
      <c r="G12" s="250"/>
      <c r="H12" s="250"/>
      <c r="I12" s="250"/>
      <c r="J12" s="250"/>
      <c r="K12" s="246"/>
    </row>
    <row r="13" spans="2:11" ht="15" customHeight="1">
      <c r="B13" s="249"/>
      <c r="C13" s="250"/>
      <c r="D13" s="361" t="s">
        <v>580</v>
      </c>
      <c r="E13" s="361"/>
      <c r="F13" s="361"/>
      <c r="G13" s="361"/>
      <c r="H13" s="361"/>
      <c r="I13" s="361"/>
      <c r="J13" s="361"/>
      <c r="K13" s="246"/>
    </row>
    <row r="14" spans="2:11" ht="15" customHeight="1">
      <c r="B14" s="249"/>
      <c r="C14" s="250"/>
      <c r="D14" s="361" t="s">
        <v>581</v>
      </c>
      <c r="E14" s="361"/>
      <c r="F14" s="361"/>
      <c r="G14" s="361"/>
      <c r="H14" s="361"/>
      <c r="I14" s="361"/>
      <c r="J14" s="361"/>
      <c r="K14" s="246"/>
    </row>
    <row r="15" spans="2:11" ht="15" customHeight="1">
      <c r="B15" s="249"/>
      <c r="C15" s="250"/>
      <c r="D15" s="361" t="s">
        <v>582</v>
      </c>
      <c r="E15" s="361"/>
      <c r="F15" s="361"/>
      <c r="G15" s="361"/>
      <c r="H15" s="361"/>
      <c r="I15" s="361"/>
      <c r="J15" s="361"/>
      <c r="K15" s="246"/>
    </row>
    <row r="16" spans="2:11" ht="15" customHeight="1">
      <c r="B16" s="249"/>
      <c r="C16" s="250"/>
      <c r="D16" s="250"/>
      <c r="E16" s="251" t="s">
        <v>74</v>
      </c>
      <c r="F16" s="361" t="s">
        <v>583</v>
      </c>
      <c r="G16" s="361"/>
      <c r="H16" s="361"/>
      <c r="I16" s="361"/>
      <c r="J16" s="361"/>
      <c r="K16" s="246"/>
    </row>
    <row r="17" spans="2:11" ht="15" customHeight="1">
      <c r="B17" s="249"/>
      <c r="C17" s="250"/>
      <c r="D17" s="250"/>
      <c r="E17" s="251" t="s">
        <v>584</v>
      </c>
      <c r="F17" s="361" t="s">
        <v>585</v>
      </c>
      <c r="G17" s="361"/>
      <c r="H17" s="361"/>
      <c r="I17" s="361"/>
      <c r="J17" s="361"/>
      <c r="K17" s="246"/>
    </row>
    <row r="18" spans="2:11" ht="15" customHeight="1">
      <c r="B18" s="249"/>
      <c r="C18" s="250"/>
      <c r="D18" s="250"/>
      <c r="E18" s="251" t="s">
        <v>586</v>
      </c>
      <c r="F18" s="361" t="s">
        <v>587</v>
      </c>
      <c r="G18" s="361"/>
      <c r="H18" s="361"/>
      <c r="I18" s="361"/>
      <c r="J18" s="361"/>
      <c r="K18" s="246"/>
    </row>
    <row r="19" spans="2:11" ht="15" customHeight="1">
      <c r="B19" s="249"/>
      <c r="C19" s="250"/>
      <c r="D19" s="250"/>
      <c r="E19" s="251" t="s">
        <v>588</v>
      </c>
      <c r="F19" s="361" t="s">
        <v>589</v>
      </c>
      <c r="G19" s="361"/>
      <c r="H19" s="361"/>
      <c r="I19" s="361"/>
      <c r="J19" s="361"/>
      <c r="K19" s="246"/>
    </row>
    <row r="20" spans="2:11" ht="15" customHeight="1">
      <c r="B20" s="249"/>
      <c r="C20" s="250"/>
      <c r="D20" s="250"/>
      <c r="E20" s="251" t="s">
        <v>590</v>
      </c>
      <c r="F20" s="361" t="s">
        <v>591</v>
      </c>
      <c r="G20" s="361"/>
      <c r="H20" s="361"/>
      <c r="I20" s="361"/>
      <c r="J20" s="361"/>
      <c r="K20" s="246"/>
    </row>
    <row r="21" spans="2:11" ht="15" customHeight="1">
      <c r="B21" s="249"/>
      <c r="C21" s="250"/>
      <c r="D21" s="250"/>
      <c r="E21" s="251" t="s">
        <v>592</v>
      </c>
      <c r="F21" s="361" t="s">
        <v>593</v>
      </c>
      <c r="G21" s="361"/>
      <c r="H21" s="361"/>
      <c r="I21" s="361"/>
      <c r="J21" s="361"/>
      <c r="K21" s="246"/>
    </row>
    <row r="22" spans="2:11" ht="12.75" customHeight="1">
      <c r="B22" s="249"/>
      <c r="C22" s="250"/>
      <c r="D22" s="250"/>
      <c r="E22" s="250"/>
      <c r="F22" s="250"/>
      <c r="G22" s="250"/>
      <c r="H22" s="250"/>
      <c r="I22" s="250"/>
      <c r="J22" s="250"/>
      <c r="K22" s="246"/>
    </row>
    <row r="23" spans="2:11" ht="15" customHeight="1">
      <c r="B23" s="249"/>
      <c r="C23" s="361" t="s">
        <v>594</v>
      </c>
      <c r="D23" s="361"/>
      <c r="E23" s="361"/>
      <c r="F23" s="361"/>
      <c r="G23" s="361"/>
      <c r="H23" s="361"/>
      <c r="I23" s="361"/>
      <c r="J23" s="361"/>
      <c r="K23" s="246"/>
    </row>
    <row r="24" spans="2:11" ht="15" customHeight="1">
      <c r="B24" s="249"/>
      <c r="C24" s="361" t="s">
        <v>595</v>
      </c>
      <c r="D24" s="361"/>
      <c r="E24" s="361"/>
      <c r="F24" s="361"/>
      <c r="G24" s="361"/>
      <c r="H24" s="361"/>
      <c r="I24" s="361"/>
      <c r="J24" s="361"/>
      <c r="K24" s="246"/>
    </row>
    <row r="25" spans="2:11" ht="15" customHeight="1">
      <c r="B25" s="249"/>
      <c r="C25" s="248"/>
      <c r="D25" s="361" t="s">
        <v>596</v>
      </c>
      <c r="E25" s="361"/>
      <c r="F25" s="361"/>
      <c r="G25" s="361"/>
      <c r="H25" s="361"/>
      <c r="I25" s="361"/>
      <c r="J25" s="361"/>
      <c r="K25" s="246"/>
    </row>
    <row r="26" spans="2:11" ht="15" customHeight="1">
      <c r="B26" s="249"/>
      <c r="C26" s="250"/>
      <c r="D26" s="361" t="s">
        <v>597</v>
      </c>
      <c r="E26" s="361"/>
      <c r="F26" s="361"/>
      <c r="G26" s="361"/>
      <c r="H26" s="361"/>
      <c r="I26" s="361"/>
      <c r="J26" s="361"/>
      <c r="K26" s="246"/>
    </row>
    <row r="27" spans="2:11" ht="12.75" customHeight="1">
      <c r="B27" s="249"/>
      <c r="C27" s="250"/>
      <c r="D27" s="250"/>
      <c r="E27" s="250"/>
      <c r="F27" s="250"/>
      <c r="G27" s="250"/>
      <c r="H27" s="250"/>
      <c r="I27" s="250"/>
      <c r="J27" s="250"/>
      <c r="K27" s="246"/>
    </row>
    <row r="28" spans="2:11" ht="15" customHeight="1">
      <c r="B28" s="249"/>
      <c r="C28" s="250"/>
      <c r="D28" s="361" t="s">
        <v>598</v>
      </c>
      <c r="E28" s="361"/>
      <c r="F28" s="361"/>
      <c r="G28" s="361"/>
      <c r="H28" s="361"/>
      <c r="I28" s="361"/>
      <c r="J28" s="361"/>
      <c r="K28" s="246"/>
    </row>
    <row r="29" spans="2:11" ht="15" customHeight="1">
      <c r="B29" s="249"/>
      <c r="C29" s="250"/>
      <c r="D29" s="361" t="s">
        <v>599</v>
      </c>
      <c r="E29" s="361"/>
      <c r="F29" s="361"/>
      <c r="G29" s="361"/>
      <c r="H29" s="361"/>
      <c r="I29" s="361"/>
      <c r="J29" s="361"/>
      <c r="K29" s="246"/>
    </row>
    <row r="30" spans="2:11" ht="12.75" customHeight="1">
      <c r="B30" s="249"/>
      <c r="C30" s="250"/>
      <c r="D30" s="250"/>
      <c r="E30" s="250"/>
      <c r="F30" s="250"/>
      <c r="G30" s="250"/>
      <c r="H30" s="250"/>
      <c r="I30" s="250"/>
      <c r="J30" s="250"/>
      <c r="K30" s="246"/>
    </row>
    <row r="31" spans="2:11" ht="15" customHeight="1">
      <c r="B31" s="249"/>
      <c r="C31" s="250"/>
      <c r="D31" s="361" t="s">
        <v>600</v>
      </c>
      <c r="E31" s="361"/>
      <c r="F31" s="361"/>
      <c r="G31" s="361"/>
      <c r="H31" s="361"/>
      <c r="I31" s="361"/>
      <c r="J31" s="361"/>
      <c r="K31" s="246"/>
    </row>
    <row r="32" spans="2:11" ht="15" customHeight="1">
      <c r="B32" s="249"/>
      <c r="C32" s="250"/>
      <c r="D32" s="361" t="s">
        <v>601</v>
      </c>
      <c r="E32" s="361"/>
      <c r="F32" s="361"/>
      <c r="G32" s="361"/>
      <c r="H32" s="361"/>
      <c r="I32" s="361"/>
      <c r="J32" s="361"/>
      <c r="K32" s="246"/>
    </row>
    <row r="33" spans="2:11" ht="15" customHeight="1">
      <c r="B33" s="249"/>
      <c r="C33" s="250"/>
      <c r="D33" s="361" t="s">
        <v>602</v>
      </c>
      <c r="E33" s="361"/>
      <c r="F33" s="361"/>
      <c r="G33" s="361"/>
      <c r="H33" s="361"/>
      <c r="I33" s="361"/>
      <c r="J33" s="361"/>
      <c r="K33" s="246"/>
    </row>
    <row r="34" spans="2:11" ht="15" customHeight="1">
      <c r="B34" s="249"/>
      <c r="C34" s="250"/>
      <c r="D34" s="248"/>
      <c r="E34" s="252" t="s">
        <v>108</v>
      </c>
      <c r="F34" s="248"/>
      <c r="G34" s="361" t="s">
        <v>603</v>
      </c>
      <c r="H34" s="361"/>
      <c r="I34" s="361"/>
      <c r="J34" s="361"/>
      <c r="K34" s="246"/>
    </row>
    <row r="35" spans="2:11" ht="30.75" customHeight="1">
      <c r="B35" s="249"/>
      <c r="C35" s="250"/>
      <c r="D35" s="248"/>
      <c r="E35" s="252" t="s">
        <v>604</v>
      </c>
      <c r="F35" s="248"/>
      <c r="G35" s="361" t="s">
        <v>605</v>
      </c>
      <c r="H35" s="361"/>
      <c r="I35" s="361"/>
      <c r="J35" s="361"/>
      <c r="K35" s="246"/>
    </row>
    <row r="36" spans="2:11" ht="15" customHeight="1">
      <c r="B36" s="249"/>
      <c r="C36" s="250"/>
      <c r="D36" s="248"/>
      <c r="E36" s="252" t="s">
        <v>51</v>
      </c>
      <c r="F36" s="248"/>
      <c r="G36" s="361" t="s">
        <v>606</v>
      </c>
      <c r="H36" s="361"/>
      <c r="I36" s="361"/>
      <c r="J36" s="361"/>
      <c r="K36" s="246"/>
    </row>
    <row r="37" spans="2:11" ht="15" customHeight="1">
      <c r="B37" s="249"/>
      <c r="C37" s="250"/>
      <c r="D37" s="248"/>
      <c r="E37" s="252" t="s">
        <v>109</v>
      </c>
      <c r="F37" s="248"/>
      <c r="G37" s="361" t="s">
        <v>607</v>
      </c>
      <c r="H37" s="361"/>
      <c r="I37" s="361"/>
      <c r="J37" s="361"/>
      <c r="K37" s="246"/>
    </row>
    <row r="38" spans="2:11" ht="15" customHeight="1">
      <c r="B38" s="249"/>
      <c r="C38" s="250"/>
      <c r="D38" s="248"/>
      <c r="E38" s="252" t="s">
        <v>110</v>
      </c>
      <c r="F38" s="248"/>
      <c r="G38" s="361" t="s">
        <v>608</v>
      </c>
      <c r="H38" s="361"/>
      <c r="I38" s="361"/>
      <c r="J38" s="361"/>
      <c r="K38" s="246"/>
    </row>
    <row r="39" spans="2:11" ht="15" customHeight="1">
      <c r="B39" s="249"/>
      <c r="C39" s="250"/>
      <c r="D39" s="248"/>
      <c r="E39" s="252" t="s">
        <v>111</v>
      </c>
      <c r="F39" s="248"/>
      <c r="G39" s="361" t="s">
        <v>609</v>
      </c>
      <c r="H39" s="361"/>
      <c r="I39" s="361"/>
      <c r="J39" s="361"/>
      <c r="K39" s="246"/>
    </row>
    <row r="40" spans="2:11" ht="15" customHeight="1">
      <c r="B40" s="249"/>
      <c r="C40" s="250"/>
      <c r="D40" s="248"/>
      <c r="E40" s="252" t="s">
        <v>610</v>
      </c>
      <c r="F40" s="248"/>
      <c r="G40" s="361" t="s">
        <v>611</v>
      </c>
      <c r="H40" s="361"/>
      <c r="I40" s="361"/>
      <c r="J40" s="361"/>
      <c r="K40" s="246"/>
    </row>
    <row r="41" spans="2:11" ht="15" customHeight="1">
      <c r="B41" s="249"/>
      <c r="C41" s="250"/>
      <c r="D41" s="248"/>
      <c r="E41" s="252"/>
      <c r="F41" s="248"/>
      <c r="G41" s="361" t="s">
        <v>612</v>
      </c>
      <c r="H41" s="361"/>
      <c r="I41" s="361"/>
      <c r="J41" s="361"/>
      <c r="K41" s="246"/>
    </row>
    <row r="42" spans="2:11" ht="15" customHeight="1">
      <c r="B42" s="249"/>
      <c r="C42" s="250"/>
      <c r="D42" s="248"/>
      <c r="E42" s="252" t="s">
        <v>613</v>
      </c>
      <c r="F42" s="248"/>
      <c r="G42" s="361" t="s">
        <v>614</v>
      </c>
      <c r="H42" s="361"/>
      <c r="I42" s="361"/>
      <c r="J42" s="361"/>
      <c r="K42" s="246"/>
    </row>
    <row r="43" spans="2:11" ht="15" customHeight="1">
      <c r="B43" s="249"/>
      <c r="C43" s="250"/>
      <c r="D43" s="248"/>
      <c r="E43" s="252" t="s">
        <v>113</v>
      </c>
      <c r="F43" s="248"/>
      <c r="G43" s="361" t="s">
        <v>615</v>
      </c>
      <c r="H43" s="361"/>
      <c r="I43" s="361"/>
      <c r="J43" s="361"/>
      <c r="K43" s="246"/>
    </row>
    <row r="44" spans="2:11" ht="12.75" customHeight="1">
      <c r="B44" s="249"/>
      <c r="C44" s="250"/>
      <c r="D44" s="248"/>
      <c r="E44" s="248"/>
      <c r="F44" s="248"/>
      <c r="G44" s="248"/>
      <c r="H44" s="248"/>
      <c r="I44" s="248"/>
      <c r="J44" s="248"/>
      <c r="K44" s="246"/>
    </row>
    <row r="45" spans="2:11" ht="15" customHeight="1">
      <c r="B45" s="249"/>
      <c r="C45" s="250"/>
      <c r="D45" s="361" t="s">
        <v>616</v>
      </c>
      <c r="E45" s="361"/>
      <c r="F45" s="361"/>
      <c r="G45" s="361"/>
      <c r="H45" s="361"/>
      <c r="I45" s="361"/>
      <c r="J45" s="361"/>
      <c r="K45" s="246"/>
    </row>
    <row r="46" spans="2:11" ht="15" customHeight="1">
      <c r="B46" s="249"/>
      <c r="C46" s="250"/>
      <c r="D46" s="250"/>
      <c r="E46" s="361" t="s">
        <v>617</v>
      </c>
      <c r="F46" s="361"/>
      <c r="G46" s="361"/>
      <c r="H46" s="361"/>
      <c r="I46" s="361"/>
      <c r="J46" s="361"/>
      <c r="K46" s="246"/>
    </row>
    <row r="47" spans="2:11" ht="15" customHeight="1">
      <c r="B47" s="249"/>
      <c r="C47" s="250"/>
      <c r="D47" s="250"/>
      <c r="E47" s="361" t="s">
        <v>618</v>
      </c>
      <c r="F47" s="361"/>
      <c r="G47" s="361"/>
      <c r="H47" s="361"/>
      <c r="I47" s="361"/>
      <c r="J47" s="361"/>
      <c r="K47" s="246"/>
    </row>
    <row r="48" spans="2:11" ht="15" customHeight="1">
      <c r="B48" s="249"/>
      <c r="C48" s="250"/>
      <c r="D48" s="250"/>
      <c r="E48" s="361" t="s">
        <v>619</v>
      </c>
      <c r="F48" s="361"/>
      <c r="G48" s="361"/>
      <c r="H48" s="361"/>
      <c r="I48" s="361"/>
      <c r="J48" s="361"/>
      <c r="K48" s="246"/>
    </row>
    <row r="49" spans="2:11" ht="15" customHeight="1">
      <c r="B49" s="249"/>
      <c r="C49" s="250"/>
      <c r="D49" s="361" t="s">
        <v>620</v>
      </c>
      <c r="E49" s="361"/>
      <c r="F49" s="361"/>
      <c r="G49" s="361"/>
      <c r="H49" s="361"/>
      <c r="I49" s="361"/>
      <c r="J49" s="361"/>
      <c r="K49" s="246"/>
    </row>
    <row r="50" spans="2:11" ht="25.5" customHeight="1">
      <c r="B50" s="245"/>
      <c r="C50" s="365" t="s">
        <v>621</v>
      </c>
      <c r="D50" s="365"/>
      <c r="E50" s="365"/>
      <c r="F50" s="365"/>
      <c r="G50" s="365"/>
      <c r="H50" s="365"/>
      <c r="I50" s="365"/>
      <c r="J50" s="365"/>
      <c r="K50" s="246"/>
    </row>
    <row r="51" spans="2:11" ht="5.25" customHeight="1">
      <c r="B51" s="245"/>
      <c r="C51" s="247"/>
      <c r="D51" s="247"/>
      <c r="E51" s="247"/>
      <c r="F51" s="247"/>
      <c r="G51" s="247"/>
      <c r="H51" s="247"/>
      <c r="I51" s="247"/>
      <c r="J51" s="247"/>
      <c r="K51" s="246"/>
    </row>
    <row r="52" spans="2:11" ht="15" customHeight="1">
      <c r="B52" s="245"/>
      <c r="C52" s="361" t="s">
        <v>622</v>
      </c>
      <c r="D52" s="361"/>
      <c r="E52" s="361"/>
      <c r="F52" s="361"/>
      <c r="G52" s="361"/>
      <c r="H52" s="361"/>
      <c r="I52" s="361"/>
      <c r="J52" s="361"/>
      <c r="K52" s="246"/>
    </row>
    <row r="53" spans="2:11" ht="15" customHeight="1">
      <c r="B53" s="245"/>
      <c r="C53" s="361" t="s">
        <v>623</v>
      </c>
      <c r="D53" s="361"/>
      <c r="E53" s="361"/>
      <c r="F53" s="361"/>
      <c r="G53" s="361"/>
      <c r="H53" s="361"/>
      <c r="I53" s="361"/>
      <c r="J53" s="361"/>
      <c r="K53" s="246"/>
    </row>
    <row r="54" spans="2:11" ht="12.75" customHeight="1">
      <c r="B54" s="245"/>
      <c r="C54" s="248"/>
      <c r="D54" s="248"/>
      <c r="E54" s="248"/>
      <c r="F54" s="248"/>
      <c r="G54" s="248"/>
      <c r="H54" s="248"/>
      <c r="I54" s="248"/>
      <c r="J54" s="248"/>
      <c r="K54" s="246"/>
    </row>
    <row r="55" spans="2:11" ht="15" customHeight="1">
      <c r="B55" s="245"/>
      <c r="C55" s="361" t="s">
        <v>624</v>
      </c>
      <c r="D55" s="361"/>
      <c r="E55" s="361"/>
      <c r="F55" s="361"/>
      <c r="G55" s="361"/>
      <c r="H55" s="361"/>
      <c r="I55" s="361"/>
      <c r="J55" s="361"/>
      <c r="K55" s="246"/>
    </row>
    <row r="56" spans="2:11" ht="15" customHeight="1">
      <c r="B56" s="245"/>
      <c r="C56" s="250"/>
      <c r="D56" s="361" t="s">
        <v>625</v>
      </c>
      <c r="E56" s="361"/>
      <c r="F56" s="361"/>
      <c r="G56" s="361"/>
      <c r="H56" s="361"/>
      <c r="I56" s="361"/>
      <c r="J56" s="361"/>
      <c r="K56" s="246"/>
    </row>
    <row r="57" spans="2:11" ht="15" customHeight="1">
      <c r="B57" s="245"/>
      <c r="C57" s="250"/>
      <c r="D57" s="361" t="s">
        <v>626</v>
      </c>
      <c r="E57" s="361"/>
      <c r="F57" s="361"/>
      <c r="G57" s="361"/>
      <c r="H57" s="361"/>
      <c r="I57" s="361"/>
      <c r="J57" s="361"/>
      <c r="K57" s="246"/>
    </row>
    <row r="58" spans="2:11" ht="15" customHeight="1">
      <c r="B58" s="245"/>
      <c r="C58" s="250"/>
      <c r="D58" s="361" t="s">
        <v>627</v>
      </c>
      <c r="E58" s="361"/>
      <c r="F58" s="361"/>
      <c r="G58" s="361"/>
      <c r="H58" s="361"/>
      <c r="I58" s="361"/>
      <c r="J58" s="361"/>
      <c r="K58" s="246"/>
    </row>
    <row r="59" spans="2:11" ht="15" customHeight="1">
      <c r="B59" s="245"/>
      <c r="C59" s="250"/>
      <c r="D59" s="361" t="s">
        <v>628</v>
      </c>
      <c r="E59" s="361"/>
      <c r="F59" s="361"/>
      <c r="G59" s="361"/>
      <c r="H59" s="361"/>
      <c r="I59" s="361"/>
      <c r="J59" s="361"/>
      <c r="K59" s="246"/>
    </row>
    <row r="60" spans="2:11" ht="15" customHeight="1">
      <c r="B60" s="245"/>
      <c r="C60" s="250"/>
      <c r="D60" s="362" t="s">
        <v>629</v>
      </c>
      <c r="E60" s="362"/>
      <c r="F60" s="362"/>
      <c r="G60" s="362"/>
      <c r="H60" s="362"/>
      <c r="I60" s="362"/>
      <c r="J60" s="362"/>
      <c r="K60" s="246"/>
    </row>
    <row r="61" spans="2:11" ht="15" customHeight="1">
      <c r="B61" s="245"/>
      <c r="C61" s="250"/>
      <c r="D61" s="361" t="s">
        <v>630</v>
      </c>
      <c r="E61" s="361"/>
      <c r="F61" s="361"/>
      <c r="G61" s="361"/>
      <c r="H61" s="361"/>
      <c r="I61" s="361"/>
      <c r="J61" s="361"/>
      <c r="K61" s="246"/>
    </row>
    <row r="62" spans="2:11" ht="12.75" customHeight="1">
      <c r="B62" s="245"/>
      <c r="C62" s="250"/>
      <c r="D62" s="250"/>
      <c r="E62" s="253"/>
      <c r="F62" s="250"/>
      <c r="G62" s="250"/>
      <c r="H62" s="250"/>
      <c r="I62" s="250"/>
      <c r="J62" s="250"/>
      <c r="K62" s="246"/>
    </row>
    <row r="63" spans="2:11" ht="15" customHeight="1">
      <c r="B63" s="245"/>
      <c r="C63" s="250"/>
      <c r="D63" s="361" t="s">
        <v>631</v>
      </c>
      <c r="E63" s="361"/>
      <c r="F63" s="361"/>
      <c r="G63" s="361"/>
      <c r="H63" s="361"/>
      <c r="I63" s="361"/>
      <c r="J63" s="361"/>
      <c r="K63" s="246"/>
    </row>
    <row r="64" spans="2:11" ht="15" customHeight="1">
      <c r="B64" s="245"/>
      <c r="C64" s="250"/>
      <c r="D64" s="362" t="s">
        <v>632</v>
      </c>
      <c r="E64" s="362"/>
      <c r="F64" s="362"/>
      <c r="G64" s="362"/>
      <c r="H64" s="362"/>
      <c r="I64" s="362"/>
      <c r="J64" s="362"/>
      <c r="K64" s="246"/>
    </row>
    <row r="65" spans="2:11" ht="15" customHeight="1">
      <c r="B65" s="245"/>
      <c r="C65" s="250"/>
      <c r="D65" s="361" t="s">
        <v>633</v>
      </c>
      <c r="E65" s="361"/>
      <c r="F65" s="361"/>
      <c r="G65" s="361"/>
      <c r="H65" s="361"/>
      <c r="I65" s="361"/>
      <c r="J65" s="361"/>
      <c r="K65" s="246"/>
    </row>
    <row r="66" spans="2:11" ht="15" customHeight="1">
      <c r="B66" s="245"/>
      <c r="C66" s="250"/>
      <c r="D66" s="361" t="s">
        <v>634</v>
      </c>
      <c r="E66" s="361"/>
      <c r="F66" s="361"/>
      <c r="G66" s="361"/>
      <c r="H66" s="361"/>
      <c r="I66" s="361"/>
      <c r="J66" s="361"/>
      <c r="K66" s="246"/>
    </row>
    <row r="67" spans="2:11" ht="15" customHeight="1">
      <c r="B67" s="245"/>
      <c r="C67" s="250"/>
      <c r="D67" s="361" t="s">
        <v>635</v>
      </c>
      <c r="E67" s="361"/>
      <c r="F67" s="361"/>
      <c r="G67" s="361"/>
      <c r="H67" s="361"/>
      <c r="I67" s="361"/>
      <c r="J67" s="361"/>
      <c r="K67" s="246"/>
    </row>
    <row r="68" spans="2:11" ht="15" customHeight="1">
      <c r="B68" s="245"/>
      <c r="C68" s="250"/>
      <c r="D68" s="361" t="s">
        <v>636</v>
      </c>
      <c r="E68" s="361"/>
      <c r="F68" s="361"/>
      <c r="G68" s="361"/>
      <c r="H68" s="361"/>
      <c r="I68" s="361"/>
      <c r="J68" s="361"/>
      <c r="K68" s="246"/>
    </row>
    <row r="69" spans="2:11" ht="12.75" customHeight="1">
      <c r="B69" s="254"/>
      <c r="C69" s="255"/>
      <c r="D69" s="255"/>
      <c r="E69" s="255"/>
      <c r="F69" s="255"/>
      <c r="G69" s="255"/>
      <c r="H69" s="255"/>
      <c r="I69" s="255"/>
      <c r="J69" s="255"/>
      <c r="K69" s="256"/>
    </row>
    <row r="70" spans="2:11" ht="18.75" customHeight="1">
      <c r="B70" s="257"/>
      <c r="C70" s="257"/>
      <c r="D70" s="257"/>
      <c r="E70" s="257"/>
      <c r="F70" s="257"/>
      <c r="G70" s="257"/>
      <c r="H70" s="257"/>
      <c r="I70" s="257"/>
      <c r="J70" s="257"/>
      <c r="K70" s="258"/>
    </row>
    <row r="71" spans="2:11" ht="18.75" customHeight="1">
      <c r="B71" s="258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2:11" ht="7.5" customHeight="1">
      <c r="B72" s="259"/>
      <c r="C72" s="260"/>
      <c r="D72" s="260"/>
      <c r="E72" s="260"/>
      <c r="F72" s="260"/>
      <c r="G72" s="260"/>
      <c r="H72" s="260"/>
      <c r="I72" s="260"/>
      <c r="J72" s="260"/>
      <c r="K72" s="261"/>
    </row>
    <row r="73" spans="2:11" ht="45" customHeight="1">
      <c r="B73" s="262"/>
      <c r="C73" s="363" t="s">
        <v>81</v>
      </c>
      <c r="D73" s="363"/>
      <c r="E73" s="363"/>
      <c r="F73" s="363"/>
      <c r="G73" s="363"/>
      <c r="H73" s="363"/>
      <c r="I73" s="363"/>
      <c r="J73" s="363"/>
      <c r="K73" s="263"/>
    </row>
    <row r="74" spans="2:11" ht="17.25" customHeight="1">
      <c r="B74" s="262"/>
      <c r="C74" s="264" t="s">
        <v>637</v>
      </c>
      <c r="D74" s="264"/>
      <c r="E74" s="264"/>
      <c r="F74" s="264" t="s">
        <v>638</v>
      </c>
      <c r="G74" s="265"/>
      <c r="H74" s="264" t="s">
        <v>109</v>
      </c>
      <c r="I74" s="264" t="s">
        <v>55</v>
      </c>
      <c r="J74" s="264" t="s">
        <v>639</v>
      </c>
      <c r="K74" s="263"/>
    </row>
    <row r="75" spans="2:11" ht="17.25" customHeight="1">
      <c r="B75" s="262"/>
      <c r="C75" s="266" t="s">
        <v>640</v>
      </c>
      <c r="D75" s="266"/>
      <c r="E75" s="266"/>
      <c r="F75" s="267" t="s">
        <v>641</v>
      </c>
      <c r="G75" s="268"/>
      <c r="H75" s="266"/>
      <c r="I75" s="266"/>
      <c r="J75" s="266" t="s">
        <v>642</v>
      </c>
      <c r="K75" s="263"/>
    </row>
    <row r="76" spans="2:11" ht="5.25" customHeight="1">
      <c r="B76" s="262"/>
      <c r="C76" s="269"/>
      <c r="D76" s="269"/>
      <c r="E76" s="269"/>
      <c r="F76" s="269"/>
      <c r="G76" s="270"/>
      <c r="H76" s="269"/>
      <c r="I76" s="269"/>
      <c r="J76" s="269"/>
      <c r="K76" s="263"/>
    </row>
    <row r="77" spans="2:11" ht="15" customHeight="1">
      <c r="B77" s="262"/>
      <c r="C77" s="252" t="s">
        <v>51</v>
      </c>
      <c r="D77" s="269"/>
      <c r="E77" s="269"/>
      <c r="F77" s="271" t="s">
        <v>643</v>
      </c>
      <c r="G77" s="270"/>
      <c r="H77" s="252" t="s">
        <v>644</v>
      </c>
      <c r="I77" s="252" t="s">
        <v>645</v>
      </c>
      <c r="J77" s="252">
        <v>20</v>
      </c>
      <c r="K77" s="263"/>
    </row>
    <row r="78" spans="2:11" ht="15" customHeight="1">
      <c r="B78" s="262"/>
      <c r="C78" s="252" t="s">
        <v>646</v>
      </c>
      <c r="D78" s="252"/>
      <c r="E78" s="252"/>
      <c r="F78" s="271" t="s">
        <v>643</v>
      </c>
      <c r="G78" s="270"/>
      <c r="H78" s="252" t="s">
        <v>647</v>
      </c>
      <c r="I78" s="252" t="s">
        <v>645</v>
      </c>
      <c r="J78" s="252">
        <v>120</v>
      </c>
      <c r="K78" s="263"/>
    </row>
    <row r="79" spans="2:11" ht="15" customHeight="1">
      <c r="B79" s="272"/>
      <c r="C79" s="252" t="s">
        <v>648</v>
      </c>
      <c r="D79" s="252"/>
      <c r="E79" s="252"/>
      <c r="F79" s="271" t="s">
        <v>649</v>
      </c>
      <c r="G79" s="270"/>
      <c r="H79" s="252" t="s">
        <v>650</v>
      </c>
      <c r="I79" s="252" t="s">
        <v>645</v>
      </c>
      <c r="J79" s="252">
        <v>50</v>
      </c>
      <c r="K79" s="263"/>
    </row>
    <row r="80" spans="2:11" ht="15" customHeight="1">
      <c r="B80" s="272"/>
      <c r="C80" s="252" t="s">
        <v>651</v>
      </c>
      <c r="D80" s="252"/>
      <c r="E80" s="252"/>
      <c r="F80" s="271" t="s">
        <v>643</v>
      </c>
      <c r="G80" s="270"/>
      <c r="H80" s="252" t="s">
        <v>652</v>
      </c>
      <c r="I80" s="252" t="s">
        <v>653</v>
      </c>
      <c r="J80" s="252"/>
      <c r="K80" s="263"/>
    </row>
    <row r="81" spans="2:11" ht="15" customHeight="1">
      <c r="B81" s="272"/>
      <c r="C81" s="273" t="s">
        <v>654</v>
      </c>
      <c r="D81" s="273"/>
      <c r="E81" s="273"/>
      <c r="F81" s="274" t="s">
        <v>649</v>
      </c>
      <c r="G81" s="273"/>
      <c r="H81" s="273" t="s">
        <v>655</v>
      </c>
      <c r="I81" s="273" t="s">
        <v>645</v>
      </c>
      <c r="J81" s="273">
        <v>15</v>
      </c>
      <c r="K81" s="263"/>
    </row>
    <row r="82" spans="2:11" ht="15" customHeight="1">
      <c r="B82" s="272"/>
      <c r="C82" s="273" t="s">
        <v>656</v>
      </c>
      <c r="D82" s="273"/>
      <c r="E82" s="273"/>
      <c r="F82" s="274" t="s">
        <v>649</v>
      </c>
      <c r="G82" s="273"/>
      <c r="H82" s="273" t="s">
        <v>657</v>
      </c>
      <c r="I82" s="273" t="s">
        <v>645</v>
      </c>
      <c r="J82" s="273">
        <v>15</v>
      </c>
      <c r="K82" s="263"/>
    </row>
    <row r="83" spans="2:11" ht="15" customHeight="1">
      <c r="B83" s="272"/>
      <c r="C83" s="273" t="s">
        <v>658</v>
      </c>
      <c r="D83" s="273"/>
      <c r="E83" s="273"/>
      <c r="F83" s="274" t="s">
        <v>649</v>
      </c>
      <c r="G83" s="273"/>
      <c r="H83" s="273" t="s">
        <v>659</v>
      </c>
      <c r="I83" s="273" t="s">
        <v>645</v>
      </c>
      <c r="J83" s="273">
        <v>20</v>
      </c>
      <c r="K83" s="263"/>
    </row>
    <row r="84" spans="2:11" ht="15" customHeight="1">
      <c r="B84" s="272"/>
      <c r="C84" s="273" t="s">
        <v>660</v>
      </c>
      <c r="D84" s="273"/>
      <c r="E84" s="273"/>
      <c r="F84" s="274" t="s">
        <v>649</v>
      </c>
      <c r="G84" s="273"/>
      <c r="H84" s="273" t="s">
        <v>661</v>
      </c>
      <c r="I84" s="273" t="s">
        <v>645</v>
      </c>
      <c r="J84" s="273">
        <v>20</v>
      </c>
      <c r="K84" s="263"/>
    </row>
    <row r="85" spans="2:11" ht="15" customHeight="1">
      <c r="B85" s="272"/>
      <c r="C85" s="252" t="s">
        <v>662</v>
      </c>
      <c r="D85" s="252"/>
      <c r="E85" s="252"/>
      <c r="F85" s="271" t="s">
        <v>649</v>
      </c>
      <c r="G85" s="270"/>
      <c r="H85" s="252" t="s">
        <v>663</v>
      </c>
      <c r="I85" s="252" t="s">
        <v>645</v>
      </c>
      <c r="J85" s="252">
        <v>50</v>
      </c>
      <c r="K85" s="263"/>
    </row>
    <row r="86" spans="2:11" ht="15" customHeight="1">
      <c r="B86" s="272"/>
      <c r="C86" s="252" t="s">
        <v>664</v>
      </c>
      <c r="D86" s="252"/>
      <c r="E86" s="252"/>
      <c r="F86" s="271" t="s">
        <v>649</v>
      </c>
      <c r="G86" s="270"/>
      <c r="H86" s="252" t="s">
        <v>665</v>
      </c>
      <c r="I86" s="252" t="s">
        <v>645</v>
      </c>
      <c r="J86" s="252">
        <v>20</v>
      </c>
      <c r="K86" s="263"/>
    </row>
    <row r="87" spans="2:11" ht="15" customHeight="1">
      <c r="B87" s="272"/>
      <c r="C87" s="252" t="s">
        <v>666</v>
      </c>
      <c r="D87" s="252"/>
      <c r="E87" s="252"/>
      <c r="F87" s="271" t="s">
        <v>649</v>
      </c>
      <c r="G87" s="270"/>
      <c r="H87" s="252" t="s">
        <v>667</v>
      </c>
      <c r="I87" s="252" t="s">
        <v>645</v>
      </c>
      <c r="J87" s="252">
        <v>20</v>
      </c>
      <c r="K87" s="263"/>
    </row>
    <row r="88" spans="2:11" ht="15" customHeight="1">
      <c r="B88" s="272"/>
      <c r="C88" s="252" t="s">
        <v>668</v>
      </c>
      <c r="D88" s="252"/>
      <c r="E88" s="252"/>
      <c r="F88" s="271" t="s">
        <v>649</v>
      </c>
      <c r="G88" s="270"/>
      <c r="H88" s="252" t="s">
        <v>669</v>
      </c>
      <c r="I88" s="252" t="s">
        <v>645</v>
      </c>
      <c r="J88" s="252">
        <v>50</v>
      </c>
      <c r="K88" s="263"/>
    </row>
    <row r="89" spans="2:11" ht="15" customHeight="1">
      <c r="B89" s="272"/>
      <c r="C89" s="252" t="s">
        <v>670</v>
      </c>
      <c r="D89" s="252"/>
      <c r="E89" s="252"/>
      <c r="F89" s="271" t="s">
        <v>649</v>
      </c>
      <c r="G89" s="270"/>
      <c r="H89" s="252" t="s">
        <v>670</v>
      </c>
      <c r="I89" s="252" t="s">
        <v>645</v>
      </c>
      <c r="J89" s="252">
        <v>50</v>
      </c>
      <c r="K89" s="263"/>
    </row>
    <row r="90" spans="2:11" ht="15" customHeight="1">
      <c r="B90" s="272"/>
      <c r="C90" s="252" t="s">
        <v>114</v>
      </c>
      <c r="D90" s="252"/>
      <c r="E90" s="252"/>
      <c r="F90" s="271" t="s">
        <v>649</v>
      </c>
      <c r="G90" s="270"/>
      <c r="H90" s="252" t="s">
        <v>671</v>
      </c>
      <c r="I90" s="252" t="s">
        <v>645</v>
      </c>
      <c r="J90" s="252">
        <v>255</v>
      </c>
      <c r="K90" s="263"/>
    </row>
    <row r="91" spans="2:11" ht="15" customHeight="1">
      <c r="B91" s="272"/>
      <c r="C91" s="252" t="s">
        <v>672</v>
      </c>
      <c r="D91" s="252"/>
      <c r="E91" s="252"/>
      <c r="F91" s="271" t="s">
        <v>643</v>
      </c>
      <c r="G91" s="270"/>
      <c r="H91" s="252" t="s">
        <v>673</v>
      </c>
      <c r="I91" s="252" t="s">
        <v>674</v>
      </c>
      <c r="J91" s="252"/>
      <c r="K91" s="263"/>
    </row>
    <row r="92" spans="2:11" ht="15" customHeight="1">
      <c r="B92" s="272"/>
      <c r="C92" s="252" t="s">
        <v>675</v>
      </c>
      <c r="D92" s="252"/>
      <c r="E92" s="252"/>
      <c r="F92" s="271" t="s">
        <v>643</v>
      </c>
      <c r="G92" s="270"/>
      <c r="H92" s="252" t="s">
        <v>676</v>
      </c>
      <c r="I92" s="252" t="s">
        <v>677</v>
      </c>
      <c r="J92" s="252"/>
      <c r="K92" s="263"/>
    </row>
    <row r="93" spans="2:11" ht="15" customHeight="1">
      <c r="B93" s="272"/>
      <c r="C93" s="252" t="s">
        <v>678</v>
      </c>
      <c r="D93" s="252"/>
      <c r="E93" s="252"/>
      <c r="F93" s="271" t="s">
        <v>643</v>
      </c>
      <c r="G93" s="270"/>
      <c r="H93" s="252" t="s">
        <v>678</v>
      </c>
      <c r="I93" s="252" t="s">
        <v>677</v>
      </c>
      <c r="J93" s="252"/>
      <c r="K93" s="263"/>
    </row>
    <row r="94" spans="2:11" ht="15" customHeight="1">
      <c r="B94" s="272"/>
      <c r="C94" s="252" t="s">
        <v>36</v>
      </c>
      <c r="D94" s="252"/>
      <c r="E94" s="252"/>
      <c r="F94" s="271" t="s">
        <v>643</v>
      </c>
      <c r="G94" s="270"/>
      <c r="H94" s="252" t="s">
        <v>679</v>
      </c>
      <c r="I94" s="252" t="s">
        <v>677</v>
      </c>
      <c r="J94" s="252"/>
      <c r="K94" s="263"/>
    </row>
    <row r="95" spans="2:11" ht="15" customHeight="1">
      <c r="B95" s="272"/>
      <c r="C95" s="252" t="s">
        <v>46</v>
      </c>
      <c r="D95" s="252"/>
      <c r="E95" s="252"/>
      <c r="F95" s="271" t="s">
        <v>643</v>
      </c>
      <c r="G95" s="270"/>
      <c r="H95" s="252" t="s">
        <v>680</v>
      </c>
      <c r="I95" s="252" t="s">
        <v>677</v>
      </c>
      <c r="J95" s="252"/>
      <c r="K95" s="263"/>
    </row>
    <row r="96" spans="2:11" ht="15" customHeight="1">
      <c r="B96" s="275"/>
      <c r="C96" s="276"/>
      <c r="D96" s="276"/>
      <c r="E96" s="276"/>
      <c r="F96" s="276"/>
      <c r="G96" s="276"/>
      <c r="H96" s="276"/>
      <c r="I96" s="276"/>
      <c r="J96" s="276"/>
      <c r="K96" s="277"/>
    </row>
    <row r="97" spans="2:11" ht="18.75" customHeight="1">
      <c r="B97" s="278"/>
      <c r="C97" s="279"/>
      <c r="D97" s="279"/>
      <c r="E97" s="279"/>
      <c r="F97" s="279"/>
      <c r="G97" s="279"/>
      <c r="H97" s="279"/>
      <c r="I97" s="279"/>
      <c r="J97" s="279"/>
      <c r="K97" s="278"/>
    </row>
    <row r="98" spans="2:11" ht="18.75" customHeight="1">
      <c r="B98" s="258"/>
      <c r="C98" s="258"/>
      <c r="D98" s="258"/>
      <c r="E98" s="258"/>
      <c r="F98" s="258"/>
      <c r="G98" s="258"/>
      <c r="H98" s="258"/>
      <c r="I98" s="258"/>
      <c r="J98" s="258"/>
      <c r="K98" s="258"/>
    </row>
    <row r="99" spans="2:11" ht="7.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61"/>
    </row>
    <row r="100" spans="2:11" ht="45" customHeight="1">
      <c r="B100" s="262"/>
      <c r="C100" s="363" t="s">
        <v>681</v>
      </c>
      <c r="D100" s="363"/>
      <c r="E100" s="363"/>
      <c r="F100" s="363"/>
      <c r="G100" s="363"/>
      <c r="H100" s="363"/>
      <c r="I100" s="363"/>
      <c r="J100" s="363"/>
      <c r="K100" s="263"/>
    </row>
    <row r="101" spans="2:11" ht="17.25" customHeight="1">
      <c r="B101" s="262"/>
      <c r="C101" s="264" t="s">
        <v>637</v>
      </c>
      <c r="D101" s="264"/>
      <c r="E101" s="264"/>
      <c r="F101" s="264" t="s">
        <v>638</v>
      </c>
      <c r="G101" s="265"/>
      <c r="H101" s="264" t="s">
        <v>109</v>
      </c>
      <c r="I101" s="264" t="s">
        <v>55</v>
      </c>
      <c r="J101" s="264" t="s">
        <v>639</v>
      </c>
      <c r="K101" s="263"/>
    </row>
    <row r="102" spans="2:11" ht="17.25" customHeight="1">
      <c r="B102" s="262"/>
      <c r="C102" s="266" t="s">
        <v>640</v>
      </c>
      <c r="D102" s="266"/>
      <c r="E102" s="266"/>
      <c r="F102" s="267" t="s">
        <v>641</v>
      </c>
      <c r="G102" s="268"/>
      <c r="H102" s="266"/>
      <c r="I102" s="266"/>
      <c r="J102" s="266" t="s">
        <v>642</v>
      </c>
      <c r="K102" s="263"/>
    </row>
    <row r="103" spans="2:11" ht="5.25" customHeight="1">
      <c r="B103" s="262"/>
      <c r="C103" s="264"/>
      <c r="D103" s="264"/>
      <c r="E103" s="264"/>
      <c r="F103" s="264"/>
      <c r="G103" s="280"/>
      <c r="H103" s="264"/>
      <c r="I103" s="264"/>
      <c r="J103" s="264"/>
      <c r="K103" s="263"/>
    </row>
    <row r="104" spans="2:11" ht="15" customHeight="1">
      <c r="B104" s="262"/>
      <c r="C104" s="252" t="s">
        <v>51</v>
      </c>
      <c r="D104" s="269"/>
      <c r="E104" s="269"/>
      <c r="F104" s="271" t="s">
        <v>643</v>
      </c>
      <c r="G104" s="280"/>
      <c r="H104" s="252" t="s">
        <v>682</v>
      </c>
      <c r="I104" s="252" t="s">
        <v>645</v>
      </c>
      <c r="J104" s="252">
        <v>20</v>
      </c>
      <c r="K104" s="263"/>
    </row>
    <row r="105" spans="2:11" ht="15" customHeight="1">
      <c r="B105" s="262"/>
      <c r="C105" s="252" t="s">
        <v>646</v>
      </c>
      <c r="D105" s="252"/>
      <c r="E105" s="252"/>
      <c r="F105" s="271" t="s">
        <v>643</v>
      </c>
      <c r="G105" s="252"/>
      <c r="H105" s="252" t="s">
        <v>682</v>
      </c>
      <c r="I105" s="252" t="s">
        <v>645</v>
      </c>
      <c r="J105" s="252">
        <v>120</v>
      </c>
      <c r="K105" s="263"/>
    </row>
    <row r="106" spans="2:11" ht="15" customHeight="1">
      <c r="B106" s="272"/>
      <c r="C106" s="252" t="s">
        <v>648</v>
      </c>
      <c r="D106" s="252"/>
      <c r="E106" s="252"/>
      <c r="F106" s="271" t="s">
        <v>649</v>
      </c>
      <c r="G106" s="252"/>
      <c r="H106" s="252" t="s">
        <v>682</v>
      </c>
      <c r="I106" s="252" t="s">
        <v>645</v>
      </c>
      <c r="J106" s="252">
        <v>50</v>
      </c>
      <c r="K106" s="263"/>
    </row>
    <row r="107" spans="2:11" ht="15" customHeight="1">
      <c r="B107" s="272"/>
      <c r="C107" s="252" t="s">
        <v>651</v>
      </c>
      <c r="D107" s="252"/>
      <c r="E107" s="252"/>
      <c r="F107" s="271" t="s">
        <v>643</v>
      </c>
      <c r="G107" s="252"/>
      <c r="H107" s="252" t="s">
        <v>682</v>
      </c>
      <c r="I107" s="252" t="s">
        <v>653</v>
      </c>
      <c r="J107" s="252"/>
      <c r="K107" s="263"/>
    </row>
    <row r="108" spans="2:11" ht="15" customHeight="1">
      <c r="B108" s="272"/>
      <c r="C108" s="252" t="s">
        <v>662</v>
      </c>
      <c r="D108" s="252"/>
      <c r="E108" s="252"/>
      <c r="F108" s="271" t="s">
        <v>649</v>
      </c>
      <c r="G108" s="252"/>
      <c r="H108" s="252" t="s">
        <v>682</v>
      </c>
      <c r="I108" s="252" t="s">
        <v>645</v>
      </c>
      <c r="J108" s="252">
        <v>50</v>
      </c>
      <c r="K108" s="263"/>
    </row>
    <row r="109" spans="2:11" ht="15" customHeight="1">
      <c r="B109" s="272"/>
      <c r="C109" s="252" t="s">
        <v>670</v>
      </c>
      <c r="D109" s="252"/>
      <c r="E109" s="252"/>
      <c r="F109" s="271" t="s">
        <v>649</v>
      </c>
      <c r="G109" s="252"/>
      <c r="H109" s="252" t="s">
        <v>682</v>
      </c>
      <c r="I109" s="252" t="s">
        <v>645</v>
      </c>
      <c r="J109" s="252">
        <v>50</v>
      </c>
      <c r="K109" s="263"/>
    </row>
    <row r="110" spans="2:11" ht="15" customHeight="1">
      <c r="B110" s="272"/>
      <c r="C110" s="252" t="s">
        <v>668</v>
      </c>
      <c r="D110" s="252"/>
      <c r="E110" s="252"/>
      <c r="F110" s="271" t="s">
        <v>649</v>
      </c>
      <c r="G110" s="252"/>
      <c r="H110" s="252" t="s">
        <v>682</v>
      </c>
      <c r="I110" s="252" t="s">
        <v>645</v>
      </c>
      <c r="J110" s="252">
        <v>50</v>
      </c>
      <c r="K110" s="263"/>
    </row>
    <row r="111" spans="2:11" ht="15" customHeight="1">
      <c r="B111" s="272"/>
      <c r="C111" s="252" t="s">
        <v>51</v>
      </c>
      <c r="D111" s="252"/>
      <c r="E111" s="252"/>
      <c r="F111" s="271" t="s">
        <v>643</v>
      </c>
      <c r="G111" s="252"/>
      <c r="H111" s="252" t="s">
        <v>683</v>
      </c>
      <c r="I111" s="252" t="s">
        <v>645</v>
      </c>
      <c r="J111" s="252">
        <v>20</v>
      </c>
      <c r="K111" s="263"/>
    </row>
    <row r="112" spans="2:11" ht="15" customHeight="1">
      <c r="B112" s="272"/>
      <c r="C112" s="252" t="s">
        <v>684</v>
      </c>
      <c r="D112" s="252"/>
      <c r="E112" s="252"/>
      <c r="F112" s="271" t="s">
        <v>643</v>
      </c>
      <c r="G112" s="252"/>
      <c r="H112" s="252" t="s">
        <v>685</v>
      </c>
      <c r="I112" s="252" t="s">
        <v>645</v>
      </c>
      <c r="J112" s="252">
        <v>120</v>
      </c>
      <c r="K112" s="263"/>
    </row>
    <row r="113" spans="2:11" ht="15" customHeight="1">
      <c r="B113" s="272"/>
      <c r="C113" s="252" t="s">
        <v>36</v>
      </c>
      <c r="D113" s="252"/>
      <c r="E113" s="252"/>
      <c r="F113" s="271" t="s">
        <v>643</v>
      </c>
      <c r="G113" s="252"/>
      <c r="H113" s="252" t="s">
        <v>686</v>
      </c>
      <c r="I113" s="252" t="s">
        <v>677</v>
      </c>
      <c r="J113" s="252"/>
      <c r="K113" s="263"/>
    </row>
    <row r="114" spans="2:11" ht="15" customHeight="1">
      <c r="B114" s="272"/>
      <c r="C114" s="252" t="s">
        <v>46</v>
      </c>
      <c r="D114" s="252"/>
      <c r="E114" s="252"/>
      <c r="F114" s="271" t="s">
        <v>643</v>
      </c>
      <c r="G114" s="252"/>
      <c r="H114" s="252" t="s">
        <v>687</v>
      </c>
      <c r="I114" s="252" t="s">
        <v>677</v>
      </c>
      <c r="J114" s="252"/>
      <c r="K114" s="263"/>
    </row>
    <row r="115" spans="2:11" ht="15" customHeight="1">
      <c r="B115" s="272"/>
      <c r="C115" s="252" t="s">
        <v>55</v>
      </c>
      <c r="D115" s="252"/>
      <c r="E115" s="252"/>
      <c r="F115" s="271" t="s">
        <v>643</v>
      </c>
      <c r="G115" s="252"/>
      <c r="H115" s="252" t="s">
        <v>688</v>
      </c>
      <c r="I115" s="252" t="s">
        <v>689</v>
      </c>
      <c r="J115" s="252"/>
      <c r="K115" s="263"/>
    </row>
    <row r="116" spans="2:11" ht="15" customHeight="1">
      <c r="B116" s="275"/>
      <c r="C116" s="281"/>
      <c r="D116" s="281"/>
      <c r="E116" s="281"/>
      <c r="F116" s="281"/>
      <c r="G116" s="281"/>
      <c r="H116" s="281"/>
      <c r="I116" s="281"/>
      <c r="J116" s="281"/>
      <c r="K116" s="277"/>
    </row>
    <row r="117" spans="2:11" ht="18.75" customHeight="1">
      <c r="B117" s="282"/>
      <c r="C117" s="248"/>
      <c r="D117" s="248"/>
      <c r="E117" s="248"/>
      <c r="F117" s="283"/>
      <c r="G117" s="248"/>
      <c r="H117" s="248"/>
      <c r="I117" s="248"/>
      <c r="J117" s="248"/>
      <c r="K117" s="282"/>
    </row>
    <row r="118" spans="2:11" ht="18.75" customHeight="1">
      <c r="B118" s="258"/>
      <c r="C118" s="258"/>
      <c r="D118" s="258"/>
      <c r="E118" s="258"/>
      <c r="F118" s="258"/>
      <c r="G118" s="258"/>
      <c r="H118" s="258"/>
      <c r="I118" s="258"/>
      <c r="J118" s="258"/>
      <c r="K118" s="258"/>
    </row>
    <row r="119" spans="2:11" ht="7.5" customHeight="1">
      <c r="B119" s="284"/>
      <c r="C119" s="285"/>
      <c r="D119" s="285"/>
      <c r="E119" s="285"/>
      <c r="F119" s="285"/>
      <c r="G119" s="285"/>
      <c r="H119" s="285"/>
      <c r="I119" s="285"/>
      <c r="J119" s="285"/>
      <c r="K119" s="286"/>
    </row>
    <row r="120" spans="2:11" ht="45" customHeight="1">
      <c r="B120" s="287"/>
      <c r="C120" s="358" t="s">
        <v>690</v>
      </c>
      <c r="D120" s="358"/>
      <c r="E120" s="358"/>
      <c r="F120" s="358"/>
      <c r="G120" s="358"/>
      <c r="H120" s="358"/>
      <c r="I120" s="358"/>
      <c r="J120" s="358"/>
      <c r="K120" s="288"/>
    </row>
    <row r="121" spans="2:11" ht="17.25" customHeight="1">
      <c r="B121" s="289"/>
      <c r="C121" s="264" t="s">
        <v>637</v>
      </c>
      <c r="D121" s="264"/>
      <c r="E121" s="264"/>
      <c r="F121" s="264" t="s">
        <v>638</v>
      </c>
      <c r="G121" s="265"/>
      <c r="H121" s="264" t="s">
        <v>109</v>
      </c>
      <c r="I121" s="264" t="s">
        <v>55</v>
      </c>
      <c r="J121" s="264" t="s">
        <v>639</v>
      </c>
      <c r="K121" s="290"/>
    </row>
    <row r="122" spans="2:11" ht="17.25" customHeight="1">
      <c r="B122" s="289"/>
      <c r="C122" s="266" t="s">
        <v>640</v>
      </c>
      <c r="D122" s="266"/>
      <c r="E122" s="266"/>
      <c r="F122" s="267" t="s">
        <v>641</v>
      </c>
      <c r="G122" s="268"/>
      <c r="H122" s="266"/>
      <c r="I122" s="266"/>
      <c r="J122" s="266" t="s">
        <v>642</v>
      </c>
      <c r="K122" s="290"/>
    </row>
    <row r="123" spans="2:11" ht="5.25" customHeight="1">
      <c r="B123" s="291"/>
      <c r="C123" s="269"/>
      <c r="D123" s="269"/>
      <c r="E123" s="269"/>
      <c r="F123" s="269"/>
      <c r="G123" s="252"/>
      <c r="H123" s="269"/>
      <c r="I123" s="269"/>
      <c r="J123" s="269"/>
      <c r="K123" s="292"/>
    </row>
    <row r="124" spans="2:11" ht="15" customHeight="1">
      <c r="B124" s="291"/>
      <c r="C124" s="252" t="s">
        <v>646</v>
      </c>
      <c r="D124" s="269"/>
      <c r="E124" s="269"/>
      <c r="F124" s="271" t="s">
        <v>643</v>
      </c>
      <c r="G124" s="252"/>
      <c r="H124" s="252" t="s">
        <v>682</v>
      </c>
      <c r="I124" s="252" t="s">
        <v>645</v>
      </c>
      <c r="J124" s="252">
        <v>120</v>
      </c>
      <c r="K124" s="293"/>
    </row>
    <row r="125" spans="2:11" ht="15" customHeight="1">
      <c r="B125" s="291"/>
      <c r="C125" s="252" t="s">
        <v>691</v>
      </c>
      <c r="D125" s="252"/>
      <c r="E125" s="252"/>
      <c r="F125" s="271" t="s">
        <v>643</v>
      </c>
      <c r="G125" s="252"/>
      <c r="H125" s="252" t="s">
        <v>692</v>
      </c>
      <c r="I125" s="252" t="s">
        <v>645</v>
      </c>
      <c r="J125" s="252" t="s">
        <v>693</v>
      </c>
      <c r="K125" s="293"/>
    </row>
    <row r="126" spans="2:11" ht="15" customHeight="1">
      <c r="B126" s="291"/>
      <c r="C126" s="252" t="s">
        <v>592</v>
      </c>
      <c r="D126" s="252"/>
      <c r="E126" s="252"/>
      <c r="F126" s="271" t="s">
        <v>643</v>
      </c>
      <c r="G126" s="252"/>
      <c r="H126" s="252" t="s">
        <v>694</v>
      </c>
      <c r="I126" s="252" t="s">
        <v>645</v>
      </c>
      <c r="J126" s="252" t="s">
        <v>693</v>
      </c>
      <c r="K126" s="293"/>
    </row>
    <row r="127" spans="2:11" ht="15" customHeight="1">
      <c r="B127" s="291"/>
      <c r="C127" s="252" t="s">
        <v>654</v>
      </c>
      <c r="D127" s="252"/>
      <c r="E127" s="252"/>
      <c r="F127" s="271" t="s">
        <v>649</v>
      </c>
      <c r="G127" s="252"/>
      <c r="H127" s="252" t="s">
        <v>655</v>
      </c>
      <c r="I127" s="252" t="s">
        <v>645</v>
      </c>
      <c r="J127" s="252">
        <v>15</v>
      </c>
      <c r="K127" s="293"/>
    </row>
    <row r="128" spans="2:11" ht="15" customHeight="1">
      <c r="B128" s="291"/>
      <c r="C128" s="273" t="s">
        <v>656</v>
      </c>
      <c r="D128" s="273"/>
      <c r="E128" s="273"/>
      <c r="F128" s="274" t="s">
        <v>649</v>
      </c>
      <c r="G128" s="273"/>
      <c r="H128" s="273" t="s">
        <v>657</v>
      </c>
      <c r="I128" s="273" t="s">
        <v>645</v>
      </c>
      <c r="J128" s="273">
        <v>15</v>
      </c>
      <c r="K128" s="293"/>
    </row>
    <row r="129" spans="2:11" ht="15" customHeight="1">
      <c r="B129" s="291"/>
      <c r="C129" s="273" t="s">
        <v>658</v>
      </c>
      <c r="D129" s="273"/>
      <c r="E129" s="273"/>
      <c r="F129" s="274" t="s">
        <v>649</v>
      </c>
      <c r="G129" s="273"/>
      <c r="H129" s="273" t="s">
        <v>659</v>
      </c>
      <c r="I129" s="273" t="s">
        <v>645</v>
      </c>
      <c r="J129" s="273">
        <v>20</v>
      </c>
      <c r="K129" s="293"/>
    </row>
    <row r="130" spans="2:11" ht="15" customHeight="1">
      <c r="B130" s="291"/>
      <c r="C130" s="273" t="s">
        <v>660</v>
      </c>
      <c r="D130" s="273"/>
      <c r="E130" s="273"/>
      <c r="F130" s="274" t="s">
        <v>649</v>
      </c>
      <c r="G130" s="273"/>
      <c r="H130" s="273" t="s">
        <v>661</v>
      </c>
      <c r="I130" s="273" t="s">
        <v>645</v>
      </c>
      <c r="J130" s="273">
        <v>20</v>
      </c>
      <c r="K130" s="293"/>
    </row>
    <row r="131" spans="2:11" ht="15" customHeight="1">
      <c r="B131" s="291"/>
      <c r="C131" s="252" t="s">
        <v>648</v>
      </c>
      <c r="D131" s="252"/>
      <c r="E131" s="252"/>
      <c r="F131" s="271" t="s">
        <v>649</v>
      </c>
      <c r="G131" s="252"/>
      <c r="H131" s="252" t="s">
        <v>682</v>
      </c>
      <c r="I131" s="252" t="s">
        <v>645</v>
      </c>
      <c r="J131" s="252">
        <v>50</v>
      </c>
      <c r="K131" s="293"/>
    </row>
    <row r="132" spans="2:11" ht="15" customHeight="1">
      <c r="B132" s="291"/>
      <c r="C132" s="252" t="s">
        <v>662</v>
      </c>
      <c r="D132" s="252"/>
      <c r="E132" s="252"/>
      <c r="F132" s="271" t="s">
        <v>649</v>
      </c>
      <c r="G132" s="252"/>
      <c r="H132" s="252" t="s">
        <v>682</v>
      </c>
      <c r="I132" s="252" t="s">
        <v>645</v>
      </c>
      <c r="J132" s="252">
        <v>50</v>
      </c>
      <c r="K132" s="293"/>
    </row>
    <row r="133" spans="2:11" ht="15" customHeight="1">
      <c r="B133" s="291"/>
      <c r="C133" s="252" t="s">
        <v>668</v>
      </c>
      <c r="D133" s="252"/>
      <c r="E133" s="252"/>
      <c r="F133" s="271" t="s">
        <v>649</v>
      </c>
      <c r="G133" s="252"/>
      <c r="H133" s="252" t="s">
        <v>682</v>
      </c>
      <c r="I133" s="252" t="s">
        <v>645</v>
      </c>
      <c r="J133" s="252">
        <v>50</v>
      </c>
      <c r="K133" s="293"/>
    </row>
    <row r="134" spans="2:11" ht="15" customHeight="1">
      <c r="B134" s="291"/>
      <c r="C134" s="252" t="s">
        <v>670</v>
      </c>
      <c r="D134" s="252"/>
      <c r="E134" s="252"/>
      <c r="F134" s="271" t="s">
        <v>649</v>
      </c>
      <c r="G134" s="252"/>
      <c r="H134" s="252" t="s">
        <v>682</v>
      </c>
      <c r="I134" s="252" t="s">
        <v>645</v>
      </c>
      <c r="J134" s="252">
        <v>50</v>
      </c>
      <c r="K134" s="293"/>
    </row>
    <row r="135" spans="2:11" ht="15" customHeight="1">
      <c r="B135" s="291"/>
      <c r="C135" s="252" t="s">
        <v>114</v>
      </c>
      <c r="D135" s="252"/>
      <c r="E135" s="252"/>
      <c r="F135" s="271" t="s">
        <v>649</v>
      </c>
      <c r="G135" s="252"/>
      <c r="H135" s="252" t="s">
        <v>695</v>
      </c>
      <c r="I135" s="252" t="s">
        <v>645</v>
      </c>
      <c r="J135" s="252">
        <v>255</v>
      </c>
      <c r="K135" s="293"/>
    </row>
    <row r="136" spans="2:11" ht="15" customHeight="1">
      <c r="B136" s="291"/>
      <c r="C136" s="252" t="s">
        <v>672</v>
      </c>
      <c r="D136" s="252"/>
      <c r="E136" s="252"/>
      <c r="F136" s="271" t="s">
        <v>643</v>
      </c>
      <c r="G136" s="252"/>
      <c r="H136" s="252" t="s">
        <v>696</v>
      </c>
      <c r="I136" s="252" t="s">
        <v>674</v>
      </c>
      <c r="J136" s="252"/>
      <c r="K136" s="293"/>
    </row>
    <row r="137" spans="2:11" ht="15" customHeight="1">
      <c r="B137" s="291"/>
      <c r="C137" s="252" t="s">
        <v>675</v>
      </c>
      <c r="D137" s="252"/>
      <c r="E137" s="252"/>
      <c r="F137" s="271" t="s">
        <v>643</v>
      </c>
      <c r="G137" s="252"/>
      <c r="H137" s="252" t="s">
        <v>697</v>
      </c>
      <c r="I137" s="252" t="s">
        <v>677</v>
      </c>
      <c r="J137" s="252"/>
      <c r="K137" s="293"/>
    </row>
    <row r="138" spans="2:11" ht="15" customHeight="1">
      <c r="B138" s="291"/>
      <c r="C138" s="252" t="s">
        <v>678</v>
      </c>
      <c r="D138" s="252"/>
      <c r="E138" s="252"/>
      <c r="F138" s="271" t="s">
        <v>643</v>
      </c>
      <c r="G138" s="252"/>
      <c r="H138" s="252" t="s">
        <v>678</v>
      </c>
      <c r="I138" s="252" t="s">
        <v>677</v>
      </c>
      <c r="J138" s="252"/>
      <c r="K138" s="293"/>
    </row>
    <row r="139" spans="2:11" ht="15" customHeight="1">
      <c r="B139" s="291"/>
      <c r="C139" s="252" t="s">
        <v>36</v>
      </c>
      <c r="D139" s="252"/>
      <c r="E139" s="252"/>
      <c r="F139" s="271" t="s">
        <v>643</v>
      </c>
      <c r="G139" s="252"/>
      <c r="H139" s="252" t="s">
        <v>698</v>
      </c>
      <c r="I139" s="252" t="s">
        <v>677</v>
      </c>
      <c r="J139" s="252"/>
      <c r="K139" s="293"/>
    </row>
    <row r="140" spans="2:11" ht="15" customHeight="1">
      <c r="B140" s="291"/>
      <c r="C140" s="252" t="s">
        <v>699</v>
      </c>
      <c r="D140" s="252"/>
      <c r="E140" s="252"/>
      <c r="F140" s="271" t="s">
        <v>643</v>
      </c>
      <c r="G140" s="252"/>
      <c r="H140" s="252" t="s">
        <v>700</v>
      </c>
      <c r="I140" s="252" t="s">
        <v>677</v>
      </c>
      <c r="J140" s="252"/>
      <c r="K140" s="293"/>
    </row>
    <row r="141" spans="2:11" ht="15" customHeight="1">
      <c r="B141" s="294"/>
      <c r="C141" s="295"/>
      <c r="D141" s="295"/>
      <c r="E141" s="295"/>
      <c r="F141" s="295"/>
      <c r="G141" s="295"/>
      <c r="H141" s="295"/>
      <c r="I141" s="295"/>
      <c r="J141" s="295"/>
      <c r="K141" s="296"/>
    </row>
    <row r="142" spans="2:11" ht="18.75" customHeight="1">
      <c r="B142" s="248"/>
      <c r="C142" s="248"/>
      <c r="D142" s="248"/>
      <c r="E142" s="248"/>
      <c r="F142" s="283"/>
      <c r="G142" s="248"/>
      <c r="H142" s="248"/>
      <c r="I142" s="248"/>
      <c r="J142" s="248"/>
      <c r="K142" s="248"/>
    </row>
    <row r="143" spans="2:11" ht="18.75" customHeight="1">
      <c r="B143" s="258"/>
      <c r="C143" s="258"/>
      <c r="D143" s="258"/>
      <c r="E143" s="258"/>
      <c r="F143" s="258"/>
      <c r="G143" s="258"/>
      <c r="H143" s="258"/>
      <c r="I143" s="258"/>
      <c r="J143" s="258"/>
      <c r="K143" s="258"/>
    </row>
    <row r="144" spans="2:11" ht="7.5" customHeight="1">
      <c r="B144" s="259"/>
      <c r="C144" s="260"/>
      <c r="D144" s="260"/>
      <c r="E144" s="260"/>
      <c r="F144" s="260"/>
      <c r="G144" s="260"/>
      <c r="H144" s="260"/>
      <c r="I144" s="260"/>
      <c r="J144" s="260"/>
      <c r="K144" s="261"/>
    </row>
    <row r="145" spans="2:11" ht="45" customHeight="1">
      <c r="B145" s="262"/>
      <c r="C145" s="363" t="s">
        <v>701</v>
      </c>
      <c r="D145" s="363"/>
      <c r="E145" s="363"/>
      <c r="F145" s="363"/>
      <c r="G145" s="363"/>
      <c r="H145" s="363"/>
      <c r="I145" s="363"/>
      <c r="J145" s="363"/>
      <c r="K145" s="263"/>
    </row>
    <row r="146" spans="2:11" ht="17.25" customHeight="1">
      <c r="B146" s="262"/>
      <c r="C146" s="264" t="s">
        <v>637</v>
      </c>
      <c r="D146" s="264"/>
      <c r="E146" s="264"/>
      <c r="F146" s="264" t="s">
        <v>638</v>
      </c>
      <c r="G146" s="265"/>
      <c r="H146" s="264" t="s">
        <v>109</v>
      </c>
      <c r="I146" s="264" t="s">
        <v>55</v>
      </c>
      <c r="J146" s="264" t="s">
        <v>639</v>
      </c>
      <c r="K146" s="263"/>
    </row>
    <row r="147" spans="2:11" ht="17.25" customHeight="1">
      <c r="B147" s="262"/>
      <c r="C147" s="266" t="s">
        <v>640</v>
      </c>
      <c r="D147" s="266"/>
      <c r="E147" s="266"/>
      <c r="F147" s="267" t="s">
        <v>641</v>
      </c>
      <c r="G147" s="268"/>
      <c r="H147" s="266"/>
      <c r="I147" s="266"/>
      <c r="J147" s="266" t="s">
        <v>642</v>
      </c>
      <c r="K147" s="263"/>
    </row>
    <row r="148" spans="2:11" ht="5.25" customHeight="1">
      <c r="B148" s="272"/>
      <c r="C148" s="269"/>
      <c r="D148" s="269"/>
      <c r="E148" s="269"/>
      <c r="F148" s="269"/>
      <c r="G148" s="270"/>
      <c r="H148" s="269"/>
      <c r="I148" s="269"/>
      <c r="J148" s="269"/>
      <c r="K148" s="293"/>
    </row>
    <row r="149" spans="2:11" ht="15" customHeight="1">
      <c r="B149" s="272"/>
      <c r="C149" s="297" t="s">
        <v>646</v>
      </c>
      <c r="D149" s="252"/>
      <c r="E149" s="252"/>
      <c r="F149" s="298" t="s">
        <v>643</v>
      </c>
      <c r="G149" s="252"/>
      <c r="H149" s="297" t="s">
        <v>682</v>
      </c>
      <c r="I149" s="297" t="s">
        <v>645</v>
      </c>
      <c r="J149" s="297">
        <v>120</v>
      </c>
      <c r="K149" s="293"/>
    </row>
    <row r="150" spans="2:11" ht="15" customHeight="1">
      <c r="B150" s="272"/>
      <c r="C150" s="297" t="s">
        <v>691</v>
      </c>
      <c r="D150" s="252"/>
      <c r="E150" s="252"/>
      <c r="F150" s="298" t="s">
        <v>643</v>
      </c>
      <c r="G150" s="252"/>
      <c r="H150" s="297" t="s">
        <v>702</v>
      </c>
      <c r="I150" s="297" t="s">
        <v>645</v>
      </c>
      <c r="J150" s="297" t="s">
        <v>693</v>
      </c>
      <c r="K150" s="293"/>
    </row>
    <row r="151" spans="2:11" ht="15" customHeight="1">
      <c r="B151" s="272"/>
      <c r="C151" s="297" t="s">
        <v>592</v>
      </c>
      <c r="D151" s="252"/>
      <c r="E151" s="252"/>
      <c r="F151" s="298" t="s">
        <v>643</v>
      </c>
      <c r="G151" s="252"/>
      <c r="H151" s="297" t="s">
        <v>703</v>
      </c>
      <c r="I151" s="297" t="s">
        <v>645</v>
      </c>
      <c r="J151" s="297" t="s">
        <v>693</v>
      </c>
      <c r="K151" s="293"/>
    </row>
    <row r="152" spans="2:11" ht="15" customHeight="1">
      <c r="B152" s="272"/>
      <c r="C152" s="297" t="s">
        <v>648</v>
      </c>
      <c r="D152" s="252"/>
      <c r="E152" s="252"/>
      <c r="F152" s="298" t="s">
        <v>649</v>
      </c>
      <c r="G152" s="252"/>
      <c r="H152" s="297" t="s">
        <v>682</v>
      </c>
      <c r="I152" s="297" t="s">
        <v>645</v>
      </c>
      <c r="J152" s="297">
        <v>50</v>
      </c>
      <c r="K152" s="293"/>
    </row>
    <row r="153" spans="2:11" ht="15" customHeight="1">
      <c r="B153" s="272"/>
      <c r="C153" s="297" t="s">
        <v>651</v>
      </c>
      <c r="D153" s="252"/>
      <c r="E153" s="252"/>
      <c r="F153" s="298" t="s">
        <v>643</v>
      </c>
      <c r="G153" s="252"/>
      <c r="H153" s="297" t="s">
        <v>682</v>
      </c>
      <c r="I153" s="297" t="s">
        <v>653</v>
      </c>
      <c r="J153" s="297"/>
      <c r="K153" s="293"/>
    </row>
    <row r="154" spans="2:11" ht="15" customHeight="1">
      <c r="B154" s="272"/>
      <c r="C154" s="297" t="s">
        <v>662</v>
      </c>
      <c r="D154" s="252"/>
      <c r="E154" s="252"/>
      <c r="F154" s="298" t="s">
        <v>649</v>
      </c>
      <c r="G154" s="252"/>
      <c r="H154" s="297" t="s">
        <v>682</v>
      </c>
      <c r="I154" s="297" t="s">
        <v>645</v>
      </c>
      <c r="J154" s="297">
        <v>50</v>
      </c>
      <c r="K154" s="293"/>
    </row>
    <row r="155" spans="2:11" ht="15" customHeight="1">
      <c r="B155" s="272"/>
      <c r="C155" s="297" t="s">
        <v>670</v>
      </c>
      <c r="D155" s="252"/>
      <c r="E155" s="252"/>
      <c r="F155" s="298" t="s">
        <v>649</v>
      </c>
      <c r="G155" s="252"/>
      <c r="H155" s="297" t="s">
        <v>682</v>
      </c>
      <c r="I155" s="297" t="s">
        <v>645</v>
      </c>
      <c r="J155" s="297">
        <v>50</v>
      </c>
      <c r="K155" s="293"/>
    </row>
    <row r="156" spans="2:11" ht="15" customHeight="1">
      <c r="B156" s="272"/>
      <c r="C156" s="297" t="s">
        <v>668</v>
      </c>
      <c r="D156" s="252"/>
      <c r="E156" s="252"/>
      <c r="F156" s="298" t="s">
        <v>649</v>
      </c>
      <c r="G156" s="252"/>
      <c r="H156" s="297" t="s">
        <v>682</v>
      </c>
      <c r="I156" s="297" t="s">
        <v>645</v>
      </c>
      <c r="J156" s="297">
        <v>50</v>
      </c>
      <c r="K156" s="293"/>
    </row>
    <row r="157" spans="2:11" ht="15" customHeight="1">
      <c r="B157" s="272"/>
      <c r="C157" s="297" t="s">
        <v>85</v>
      </c>
      <c r="D157" s="252"/>
      <c r="E157" s="252"/>
      <c r="F157" s="298" t="s">
        <v>643</v>
      </c>
      <c r="G157" s="252"/>
      <c r="H157" s="297" t="s">
        <v>704</v>
      </c>
      <c r="I157" s="297" t="s">
        <v>645</v>
      </c>
      <c r="J157" s="297" t="s">
        <v>705</v>
      </c>
      <c r="K157" s="293"/>
    </row>
    <row r="158" spans="2:11" ht="15" customHeight="1">
      <c r="B158" s="272"/>
      <c r="C158" s="297" t="s">
        <v>706</v>
      </c>
      <c r="D158" s="252"/>
      <c r="E158" s="252"/>
      <c r="F158" s="298" t="s">
        <v>643</v>
      </c>
      <c r="G158" s="252"/>
      <c r="H158" s="297" t="s">
        <v>707</v>
      </c>
      <c r="I158" s="297" t="s">
        <v>677</v>
      </c>
      <c r="J158" s="297"/>
      <c r="K158" s="293"/>
    </row>
    <row r="159" spans="2:11" ht="15" customHeight="1">
      <c r="B159" s="299"/>
      <c r="C159" s="281"/>
      <c r="D159" s="281"/>
      <c r="E159" s="281"/>
      <c r="F159" s="281"/>
      <c r="G159" s="281"/>
      <c r="H159" s="281"/>
      <c r="I159" s="281"/>
      <c r="J159" s="281"/>
      <c r="K159" s="300"/>
    </row>
    <row r="160" spans="2:11" ht="18.75" customHeight="1">
      <c r="B160" s="248"/>
      <c r="C160" s="252"/>
      <c r="D160" s="252"/>
      <c r="E160" s="252"/>
      <c r="F160" s="271"/>
      <c r="G160" s="252"/>
      <c r="H160" s="252"/>
      <c r="I160" s="252"/>
      <c r="J160" s="252"/>
      <c r="K160" s="248"/>
    </row>
    <row r="161" spans="2:11" ht="18.75" customHeight="1">
      <c r="B161" s="258"/>
      <c r="C161" s="258"/>
      <c r="D161" s="258"/>
      <c r="E161" s="258"/>
      <c r="F161" s="258"/>
      <c r="G161" s="258"/>
      <c r="H161" s="258"/>
      <c r="I161" s="258"/>
      <c r="J161" s="258"/>
      <c r="K161" s="258"/>
    </row>
    <row r="162" spans="2:11" ht="7.5" customHeight="1">
      <c r="B162" s="240"/>
      <c r="C162" s="241"/>
      <c r="D162" s="241"/>
      <c r="E162" s="241"/>
      <c r="F162" s="241"/>
      <c r="G162" s="241"/>
      <c r="H162" s="241"/>
      <c r="I162" s="241"/>
      <c r="J162" s="241"/>
      <c r="K162" s="242"/>
    </row>
    <row r="163" spans="2:11" ht="45" customHeight="1">
      <c r="B163" s="243"/>
      <c r="C163" s="358" t="s">
        <v>708</v>
      </c>
      <c r="D163" s="358"/>
      <c r="E163" s="358"/>
      <c r="F163" s="358"/>
      <c r="G163" s="358"/>
      <c r="H163" s="358"/>
      <c r="I163" s="358"/>
      <c r="J163" s="358"/>
      <c r="K163" s="244"/>
    </row>
    <row r="164" spans="2:11" ht="17.25" customHeight="1">
      <c r="B164" s="243"/>
      <c r="C164" s="264" t="s">
        <v>637</v>
      </c>
      <c r="D164" s="264"/>
      <c r="E164" s="264"/>
      <c r="F164" s="264" t="s">
        <v>638</v>
      </c>
      <c r="G164" s="301"/>
      <c r="H164" s="302" t="s">
        <v>109</v>
      </c>
      <c r="I164" s="302" t="s">
        <v>55</v>
      </c>
      <c r="J164" s="264" t="s">
        <v>639</v>
      </c>
      <c r="K164" s="244"/>
    </row>
    <row r="165" spans="2:11" ht="17.25" customHeight="1">
      <c r="B165" s="245"/>
      <c r="C165" s="266" t="s">
        <v>640</v>
      </c>
      <c r="D165" s="266"/>
      <c r="E165" s="266"/>
      <c r="F165" s="267" t="s">
        <v>641</v>
      </c>
      <c r="G165" s="303"/>
      <c r="H165" s="304"/>
      <c r="I165" s="304"/>
      <c r="J165" s="266" t="s">
        <v>642</v>
      </c>
      <c r="K165" s="246"/>
    </row>
    <row r="166" spans="2:11" ht="5.25" customHeight="1">
      <c r="B166" s="272"/>
      <c r="C166" s="269"/>
      <c r="D166" s="269"/>
      <c r="E166" s="269"/>
      <c r="F166" s="269"/>
      <c r="G166" s="270"/>
      <c r="H166" s="269"/>
      <c r="I166" s="269"/>
      <c r="J166" s="269"/>
      <c r="K166" s="293"/>
    </row>
    <row r="167" spans="2:11" ht="15" customHeight="1">
      <c r="B167" s="272"/>
      <c r="C167" s="252" t="s">
        <v>646</v>
      </c>
      <c r="D167" s="252"/>
      <c r="E167" s="252"/>
      <c r="F167" s="271" t="s">
        <v>643</v>
      </c>
      <c r="G167" s="252"/>
      <c r="H167" s="252" t="s">
        <v>682</v>
      </c>
      <c r="I167" s="252" t="s">
        <v>645</v>
      </c>
      <c r="J167" s="252">
        <v>120</v>
      </c>
      <c r="K167" s="293"/>
    </row>
    <row r="168" spans="2:11" ht="15" customHeight="1">
      <c r="B168" s="272"/>
      <c r="C168" s="252" t="s">
        <v>691</v>
      </c>
      <c r="D168" s="252"/>
      <c r="E168" s="252"/>
      <c r="F168" s="271" t="s">
        <v>643</v>
      </c>
      <c r="G168" s="252"/>
      <c r="H168" s="252" t="s">
        <v>692</v>
      </c>
      <c r="I168" s="252" t="s">
        <v>645</v>
      </c>
      <c r="J168" s="252" t="s">
        <v>693</v>
      </c>
      <c r="K168" s="293"/>
    </row>
    <row r="169" spans="2:11" ht="15" customHeight="1">
      <c r="B169" s="272"/>
      <c r="C169" s="252" t="s">
        <v>592</v>
      </c>
      <c r="D169" s="252"/>
      <c r="E169" s="252"/>
      <c r="F169" s="271" t="s">
        <v>643</v>
      </c>
      <c r="G169" s="252"/>
      <c r="H169" s="252" t="s">
        <v>709</v>
      </c>
      <c r="I169" s="252" t="s">
        <v>645</v>
      </c>
      <c r="J169" s="252" t="s">
        <v>693</v>
      </c>
      <c r="K169" s="293"/>
    </row>
    <row r="170" spans="2:11" ht="15" customHeight="1">
      <c r="B170" s="272"/>
      <c r="C170" s="252" t="s">
        <v>648</v>
      </c>
      <c r="D170" s="252"/>
      <c r="E170" s="252"/>
      <c r="F170" s="271" t="s">
        <v>649</v>
      </c>
      <c r="G170" s="252"/>
      <c r="H170" s="252" t="s">
        <v>709</v>
      </c>
      <c r="I170" s="252" t="s">
        <v>645</v>
      </c>
      <c r="J170" s="252">
        <v>50</v>
      </c>
      <c r="K170" s="293"/>
    </row>
    <row r="171" spans="2:11" ht="15" customHeight="1">
      <c r="B171" s="272"/>
      <c r="C171" s="252" t="s">
        <v>651</v>
      </c>
      <c r="D171" s="252"/>
      <c r="E171" s="252"/>
      <c r="F171" s="271" t="s">
        <v>643</v>
      </c>
      <c r="G171" s="252"/>
      <c r="H171" s="252" t="s">
        <v>709</v>
      </c>
      <c r="I171" s="252" t="s">
        <v>653</v>
      </c>
      <c r="J171" s="252"/>
      <c r="K171" s="293"/>
    </row>
    <row r="172" spans="2:11" ht="15" customHeight="1">
      <c r="B172" s="272"/>
      <c r="C172" s="252" t="s">
        <v>662</v>
      </c>
      <c r="D172" s="252"/>
      <c r="E172" s="252"/>
      <c r="F172" s="271" t="s">
        <v>649</v>
      </c>
      <c r="G172" s="252"/>
      <c r="H172" s="252" t="s">
        <v>709</v>
      </c>
      <c r="I172" s="252" t="s">
        <v>645</v>
      </c>
      <c r="J172" s="252">
        <v>50</v>
      </c>
      <c r="K172" s="293"/>
    </row>
    <row r="173" spans="2:11" ht="15" customHeight="1">
      <c r="B173" s="272"/>
      <c r="C173" s="252" t="s">
        <v>670</v>
      </c>
      <c r="D173" s="252"/>
      <c r="E173" s="252"/>
      <c r="F173" s="271" t="s">
        <v>649</v>
      </c>
      <c r="G173" s="252"/>
      <c r="H173" s="252" t="s">
        <v>709</v>
      </c>
      <c r="I173" s="252" t="s">
        <v>645</v>
      </c>
      <c r="J173" s="252">
        <v>50</v>
      </c>
      <c r="K173" s="293"/>
    </row>
    <row r="174" spans="2:11" ht="15" customHeight="1">
      <c r="B174" s="272"/>
      <c r="C174" s="252" t="s">
        <v>668</v>
      </c>
      <c r="D174" s="252"/>
      <c r="E174" s="252"/>
      <c r="F174" s="271" t="s">
        <v>649</v>
      </c>
      <c r="G174" s="252"/>
      <c r="H174" s="252" t="s">
        <v>709</v>
      </c>
      <c r="I174" s="252" t="s">
        <v>645</v>
      </c>
      <c r="J174" s="252">
        <v>50</v>
      </c>
      <c r="K174" s="293"/>
    </row>
    <row r="175" spans="2:11" ht="15" customHeight="1">
      <c r="B175" s="272"/>
      <c r="C175" s="252" t="s">
        <v>108</v>
      </c>
      <c r="D175" s="252"/>
      <c r="E175" s="252"/>
      <c r="F175" s="271" t="s">
        <v>643</v>
      </c>
      <c r="G175" s="252"/>
      <c r="H175" s="252" t="s">
        <v>710</v>
      </c>
      <c r="I175" s="252" t="s">
        <v>711</v>
      </c>
      <c r="J175" s="252"/>
      <c r="K175" s="293"/>
    </row>
    <row r="176" spans="2:11" ht="15" customHeight="1">
      <c r="B176" s="272"/>
      <c r="C176" s="252" t="s">
        <v>55</v>
      </c>
      <c r="D176" s="252"/>
      <c r="E176" s="252"/>
      <c r="F176" s="271" t="s">
        <v>643</v>
      </c>
      <c r="G176" s="252"/>
      <c r="H176" s="252" t="s">
        <v>712</v>
      </c>
      <c r="I176" s="252" t="s">
        <v>713</v>
      </c>
      <c r="J176" s="252">
        <v>1</v>
      </c>
      <c r="K176" s="293"/>
    </row>
    <row r="177" spans="2:11" ht="15" customHeight="1">
      <c r="B177" s="272"/>
      <c r="C177" s="252" t="s">
        <v>51</v>
      </c>
      <c r="D177" s="252"/>
      <c r="E177" s="252"/>
      <c r="F177" s="271" t="s">
        <v>643</v>
      </c>
      <c r="G177" s="252"/>
      <c r="H177" s="252" t="s">
        <v>714</v>
      </c>
      <c r="I177" s="252" t="s">
        <v>645</v>
      </c>
      <c r="J177" s="252">
        <v>20</v>
      </c>
      <c r="K177" s="293"/>
    </row>
    <row r="178" spans="2:11" ht="15" customHeight="1">
      <c r="B178" s="272"/>
      <c r="C178" s="252" t="s">
        <v>109</v>
      </c>
      <c r="D178" s="252"/>
      <c r="E178" s="252"/>
      <c r="F178" s="271" t="s">
        <v>643</v>
      </c>
      <c r="G178" s="252"/>
      <c r="H178" s="252" t="s">
        <v>715</v>
      </c>
      <c r="I178" s="252" t="s">
        <v>645</v>
      </c>
      <c r="J178" s="252">
        <v>255</v>
      </c>
      <c r="K178" s="293"/>
    </row>
    <row r="179" spans="2:11" ht="15" customHeight="1">
      <c r="B179" s="272"/>
      <c r="C179" s="252" t="s">
        <v>110</v>
      </c>
      <c r="D179" s="252"/>
      <c r="E179" s="252"/>
      <c r="F179" s="271" t="s">
        <v>643</v>
      </c>
      <c r="G179" s="252"/>
      <c r="H179" s="252" t="s">
        <v>608</v>
      </c>
      <c r="I179" s="252" t="s">
        <v>645</v>
      </c>
      <c r="J179" s="252">
        <v>10</v>
      </c>
      <c r="K179" s="293"/>
    </row>
    <row r="180" spans="2:11" ht="15" customHeight="1">
      <c r="B180" s="272"/>
      <c r="C180" s="252" t="s">
        <v>111</v>
      </c>
      <c r="D180" s="252"/>
      <c r="E180" s="252"/>
      <c r="F180" s="271" t="s">
        <v>643</v>
      </c>
      <c r="G180" s="252"/>
      <c r="H180" s="252" t="s">
        <v>716</v>
      </c>
      <c r="I180" s="252" t="s">
        <v>677</v>
      </c>
      <c r="J180" s="252"/>
      <c r="K180" s="293"/>
    </row>
    <row r="181" spans="2:11" ht="15" customHeight="1">
      <c r="B181" s="272"/>
      <c r="C181" s="252" t="s">
        <v>717</v>
      </c>
      <c r="D181" s="252"/>
      <c r="E181" s="252"/>
      <c r="F181" s="271" t="s">
        <v>643</v>
      </c>
      <c r="G181" s="252"/>
      <c r="H181" s="252" t="s">
        <v>718</v>
      </c>
      <c r="I181" s="252" t="s">
        <v>677</v>
      </c>
      <c r="J181" s="252"/>
      <c r="K181" s="293"/>
    </row>
    <row r="182" spans="2:11" ht="15" customHeight="1">
      <c r="B182" s="272"/>
      <c r="C182" s="252" t="s">
        <v>706</v>
      </c>
      <c r="D182" s="252"/>
      <c r="E182" s="252"/>
      <c r="F182" s="271" t="s">
        <v>643</v>
      </c>
      <c r="G182" s="252"/>
      <c r="H182" s="252" t="s">
        <v>719</v>
      </c>
      <c r="I182" s="252" t="s">
        <v>677</v>
      </c>
      <c r="J182" s="252"/>
      <c r="K182" s="293"/>
    </row>
    <row r="183" spans="2:11" ht="15" customHeight="1">
      <c r="B183" s="272"/>
      <c r="C183" s="252" t="s">
        <v>113</v>
      </c>
      <c r="D183" s="252"/>
      <c r="E183" s="252"/>
      <c r="F183" s="271" t="s">
        <v>649</v>
      </c>
      <c r="G183" s="252"/>
      <c r="H183" s="252" t="s">
        <v>720</v>
      </c>
      <c r="I183" s="252" t="s">
        <v>645</v>
      </c>
      <c r="J183" s="252">
        <v>50</v>
      </c>
      <c r="K183" s="293"/>
    </row>
    <row r="184" spans="2:11" ht="15" customHeight="1">
      <c r="B184" s="272"/>
      <c r="C184" s="252" t="s">
        <v>721</v>
      </c>
      <c r="D184" s="252"/>
      <c r="E184" s="252"/>
      <c r="F184" s="271" t="s">
        <v>649</v>
      </c>
      <c r="G184" s="252"/>
      <c r="H184" s="252" t="s">
        <v>722</v>
      </c>
      <c r="I184" s="252" t="s">
        <v>723</v>
      </c>
      <c r="J184" s="252"/>
      <c r="K184" s="293"/>
    </row>
    <row r="185" spans="2:11" ht="15" customHeight="1">
      <c r="B185" s="272"/>
      <c r="C185" s="252" t="s">
        <v>724</v>
      </c>
      <c r="D185" s="252"/>
      <c r="E185" s="252"/>
      <c r="F185" s="271" t="s">
        <v>649</v>
      </c>
      <c r="G185" s="252"/>
      <c r="H185" s="252" t="s">
        <v>725</v>
      </c>
      <c r="I185" s="252" t="s">
        <v>723</v>
      </c>
      <c r="J185" s="252"/>
      <c r="K185" s="293"/>
    </row>
    <row r="186" spans="2:11" ht="15" customHeight="1">
      <c r="B186" s="272"/>
      <c r="C186" s="252" t="s">
        <v>726</v>
      </c>
      <c r="D186" s="252"/>
      <c r="E186" s="252"/>
      <c r="F186" s="271" t="s">
        <v>649</v>
      </c>
      <c r="G186" s="252"/>
      <c r="H186" s="252" t="s">
        <v>727</v>
      </c>
      <c r="I186" s="252" t="s">
        <v>723</v>
      </c>
      <c r="J186" s="252"/>
      <c r="K186" s="293"/>
    </row>
    <row r="187" spans="2:11" ht="15" customHeight="1">
      <c r="B187" s="272"/>
      <c r="C187" s="305" t="s">
        <v>728</v>
      </c>
      <c r="D187" s="252"/>
      <c r="E187" s="252"/>
      <c r="F187" s="271" t="s">
        <v>649</v>
      </c>
      <c r="G187" s="252"/>
      <c r="H187" s="252" t="s">
        <v>729</v>
      </c>
      <c r="I187" s="252" t="s">
        <v>730</v>
      </c>
      <c r="J187" s="306" t="s">
        <v>731</v>
      </c>
      <c r="K187" s="293"/>
    </row>
    <row r="188" spans="2:11" ht="15" customHeight="1">
      <c r="B188" s="272"/>
      <c r="C188" s="257" t="s">
        <v>40</v>
      </c>
      <c r="D188" s="252"/>
      <c r="E188" s="252"/>
      <c r="F188" s="271" t="s">
        <v>643</v>
      </c>
      <c r="G188" s="252"/>
      <c r="H188" s="248" t="s">
        <v>732</v>
      </c>
      <c r="I188" s="252" t="s">
        <v>733</v>
      </c>
      <c r="J188" s="252"/>
      <c r="K188" s="293"/>
    </row>
    <row r="189" spans="2:11" ht="15" customHeight="1">
      <c r="B189" s="272"/>
      <c r="C189" s="257" t="s">
        <v>734</v>
      </c>
      <c r="D189" s="252"/>
      <c r="E189" s="252"/>
      <c r="F189" s="271" t="s">
        <v>643</v>
      </c>
      <c r="G189" s="252"/>
      <c r="H189" s="252" t="s">
        <v>735</v>
      </c>
      <c r="I189" s="252" t="s">
        <v>677</v>
      </c>
      <c r="J189" s="252"/>
      <c r="K189" s="293"/>
    </row>
    <row r="190" spans="2:11" ht="15" customHeight="1">
      <c r="B190" s="272"/>
      <c r="C190" s="257" t="s">
        <v>736</v>
      </c>
      <c r="D190" s="252"/>
      <c r="E190" s="252"/>
      <c r="F190" s="271" t="s">
        <v>643</v>
      </c>
      <c r="G190" s="252"/>
      <c r="H190" s="252" t="s">
        <v>737</v>
      </c>
      <c r="I190" s="252" t="s">
        <v>677</v>
      </c>
      <c r="J190" s="252"/>
      <c r="K190" s="293"/>
    </row>
    <row r="191" spans="2:11" ht="15" customHeight="1">
      <c r="B191" s="272"/>
      <c r="C191" s="257" t="s">
        <v>738</v>
      </c>
      <c r="D191" s="252"/>
      <c r="E191" s="252"/>
      <c r="F191" s="271" t="s">
        <v>649</v>
      </c>
      <c r="G191" s="252"/>
      <c r="H191" s="252" t="s">
        <v>739</v>
      </c>
      <c r="I191" s="252" t="s">
        <v>677</v>
      </c>
      <c r="J191" s="252"/>
      <c r="K191" s="293"/>
    </row>
    <row r="192" spans="2:11" ht="15" customHeight="1">
      <c r="B192" s="299"/>
      <c r="C192" s="307"/>
      <c r="D192" s="281"/>
      <c r="E192" s="281"/>
      <c r="F192" s="281"/>
      <c r="G192" s="281"/>
      <c r="H192" s="281"/>
      <c r="I192" s="281"/>
      <c r="J192" s="281"/>
      <c r="K192" s="300"/>
    </row>
    <row r="193" spans="2:11" ht="18.75" customHeight="1">
      <c r="B193" s="248"/>
      <c r="C193" s="252"/>
      <c r="D193" s="252"/>
      <c r="E193" s="252"/>
      <c r="F193" s="271"/>
      <c r="G193" s="252"/>
      <c r="H193" s="252"/>
      <c r="I193" s="252"/>
      <c r="J193" s="252"/>
      <c r="K193" s="248"/>
    </row>
    <row r="194" spans="2:11" ht="18.75" customHeight="1">
      <c r="B194" s="248"/>
      <c r="C194" s="252"/>
      <c r="D194" s="252"/>
      <c r="E194" s="252"/>
      <c r="F194" s="271"/>
      <c r="G194" s="252"/>
      <c r="H194" s="252"/>
      <c r="I194" s="252"/>
      <c r="J194" s="252"/>
      <c r="K194" s="248"/>
    </row>
    <row r="195" spans="2:11" ht="18.75" customHeight="1">
      <c r="B195" s="258"/>
      <c r="C195" s="258"/>
      <c r="D195" s="258"/>
      <c r="E195" s="258"/>
      <c r="F195" s="258"/>
      <c r="G195" s="258"/>
      <c r="H195" s="258"/>
      <c r="I195" s="258"/>
      <c r="J195" s="258"/>
      <c r="K195" s="258"/>
    </row>
    <row r="196" spans="2:11">
      <c r="B196" s="240"/>
      <c r="C196" s="241"/>
      <c r="D196" s="241"/>
      <c r="E196" s="241"/>
      <c r="F196" s="241"/>
      <c r="G196" s="241"/>
      <c r="H196" s="241"/>
      <c r="I196" s="241"/>
      <c r="J196" s="241"/>
      <c r="K196" s="242"/>
    </row>
    <row r="197" spans="2:11" ht="21">
      <c r="B197" s="243"/>
      <c r="C197" s="358" t="s">
        <v>740</v>
      </c>
      <c r="D197" s="358"/>
      <c r="E197" s="358"/>
      <c r="F197" s="358"/>
      <c r="G197" s="358"/>
      <c r="H197" s="358"/>
      <c r="I197" s="358"/>
      <c r="J197" s="358"/>
      <c r="K197" s="244"/>
    </row>
    <row r="198" spans="2:11" ht="25.5" customHeight="1">
      <c r="B198" s="243"/>
      <c r="C198" s="308" t="s">
        <v>741</v>
      </c>
      <c r="D198" s="308"/>
      <c r="E198" s="308"/>
      <c r="F198" s="308" t="s">
        <v>742</v>
      </c>
      <c r="G198" s="309"/>
      <c r="H198" s="364" t="s">
        <v>743</v>
      </c>
      <c r="I198" s="364"/>
      <c r="J198" s="364"/>
      <c r="K198" s="244"/>
    </row>
    <row r="199" spans="2:11" ht="5.25" customHeight="1">
      <c r="B199" s="272"/>
      <c r="C199" s="269"/>
      <c r="D199" s="269"/>
      <c r="E199" s="269"/>
      <c r="F199" s="269"/>
      <c r="G199" s="252"/>
      <c r="H199" s="269"/>
      <c r="I199" s="269"/>
      <c r="J199" s="269"/>
      <c r="K199" s="293"/>
    </row>
    <row r="200" spans="2:11" ht="15" customHeight="1">
      <c r="B200" s="272"/>
      <c r="C200" s="252" t="s">
        <v>733</v>
      </c>
      <c r="D200" s="252"/>
      <c r="E200" s="252"/>
      <c r="F200" s="271" t="s">
        <v>41</v>
      </c>
      <c r="G200" s="252"/>
      <c r="H200" s="360" t="s">
        <v>744</v>
      </c>
      <c r="I200" s="360"/>
      <c r="J200" s="360"/>
      <c r="K200" s="293"/>
    </row>
    <row r="201" spans="2:11" ht="15" customHeight="1">
      <c r="B201" s="272"/>
      <c r="C201" s="278"/>
      <c r="D201" s="252"/>
      <c r="E201" s="252"/>
      <c r="F201" s="271" t="s">
        <v>42</v>
      </c>
      <c r="G201" s="252"/>
      <c r="H201" s="360" t="s">
        <v>745</v>
      </c>
      <c r="I201" s="360"/>
      <c r="J201" s="360"/>
      <c r="K201" s="293"/>
    </row>
    <row r="202" spans="2:11" ht="15" customHeight="1">
      <c r="B202" s="272"/>
      <c r="C202" s="278"/>
      <c r="D202" s="252"/>
      <c r="E202" s="252"/>
      <c r="F202" s="271" t="s">
        <v>45</v>
      </c>
      <c r="G202" s="252"/>
      <c r="H202" s="360" t="s">
        <v>746</v>
      </c>
      <c r="I202" s="360"/>
      <c r="J202" s="360"/>
      <c r="K202" s="293"/>
    </row>
    <row r="203" spans="2:11" ht="15" customHeight="1">
      <c r="B203" s="272"/>
      <c r="C203" s="252"/>
      <c r="D203" s="252"/>
      <c r="E203" s="252"/>
      <c r="F203" s="271" t="s">
        <v>43</v>
      </c>
      <c r="G203" s="252"/>
      <c r="H203" s="360" t="s">
        <v>747</v>
      </c>
      <c r="I203" s="360"/>
      <c r="J203" s="360"/>
      <c r="K203" s="293"/>
    </row>
    <row r="204" spans="2:11" ht="15" customHeight="1">
      <c r="B204" s="272"/>
      <c r="C204" s="252"/>
      <c r="D204" s="252"/>
      <c r="E204" s="252"/>
      <c r="F204" s="271" t="s">
        <v>44</v>
      </c>
      <c r="G204" s="252"/>
      <c r="H204" s="360" t="s">
        <v>748</v>
      </c>
      <c r="I204" s="360"/>
      <c r="J204" s="360"/>
      <c r="K204" s="293"/>
    </row>
    <row r="205" spans="2:11" ht="15" customHeight="1">
      <c r="B205" s="272"/>
      <c r="C205" s="252"/>
      <c r="D205" s="252"/>
      <c r="E205" s="252"/>
      <c r="F205" s="271"/>
      <c r="G205" s="252"/>
      <c r="H205" s="252"/>
      <c r="I205" s="252"/>
      <c r="J205" s="252"/>
      <c r="K205" s="293"/>
    </row>
    <row r="206" spans="2:11" ht="15" customHeight="1">
      <c r="B206" s="272"/>
      <c r="C206" s="252" t="s">
        <v>689</v>
      </c>
      <c r="D206" s="252"/>
      <c r="E206" s="252"/>
      <c r="F206" s="271" t="s">
        <v>74</v>
      </c>
      <c r="G206" s="252"/>
      <c r="H206" s="360" t="s">
        <v>749</v>
      </c>
      <c r="I206" s="360"/>
      <c r="J206" s="360"/>
      <c r="K206" s="293"/>
    </row>
    <row r="207" spans="2:11" ht="15" customHeight="1">
      <c r="B207" s="272"/>
      <c r="C207" s="278"/>
      <c r="D207" s="252"/>
      <c r="E207" s="252"/>
      <c r="F207" s="271" t="s">
        <v>586</v>
      </c>
      <c r="G207" s="252"/>
      <c r="H207" s="360" t="s">
        <v>587</v>
      </c>
      <c r="I207" s="360"/>
      <c r="J207" s="360"/>
      <c r="K207" s="293"/>
    </row>
    <row r="208" spans="2:11" ht="15" customHeight="1">
      <c r="B208" s="272"/>
      <c r="C208" s="252"/>
      <c r="D208" s="252"/>
      <c r="E208" s="252"/>
      <c r="F208" s="271" t="s">
        <v>584</v>
      </c>
      <c r="G208" s="252"/>
      <c r="H208" s="360" t="s">
        <v>750</v>
      </c>
      <c r="I208" s="360"/>
      <c r="J208" s="360"/>
      <c r="K208" s="293"/>
    </row>
    <row r="209" spans="2:11" ht="15" customHeight="1">
      <c r="B209" s="310"/>
      <c r="C209" s="278"/>
      <c r="D209" s="278"/>
      <c r="E209" s="278"/>
      <c r="F209" s="271" t="s">
        <v>588</v>
      </c>
      <c r="G209" s="257"/>
      <c r="H209" s="359" t="s">
        <v>589</v>
      </c>
      <c r="I209" s="359"/>
      <c r="J209" s="359"/>
      <c r="K209" s="311"/>
    </row>
    <row r="210" spans="2:11" ht="15" customHeight="1">
      <c r="B210" s="310"/>
      <c r="C210" s="278"/>
      <c r="D210" s="278"/>
      <c r="E210" s="278"/>
      <c r="F210" s="271" t="s">
        <v>590</v>
      </c>
      <c r="G210" s="257"/>
      <c r="H210" s="359" t="s">
        <v>751</v>
      </c>
      <c r="I210" s="359"/>
      <c r="J210" s="359"/>
      <c r="K210" s="311"/>
    </row>
    <row r="211" spans="2:11" ht="15" customHeight="1">
      <c r="B211" s="310"/>
      <c r="C211" s="278"/>
      <c r="D211" s="278"/>
      <c r="E211" s="278"/>
      <c r="F211" s="312"/>
      <c r="G211" s="257"/>
      <c r="H211" s="313"/>
      <c r="I211" s="313"/>
      <c r="J211" s="313"/>
      <c r="K211" s="311"/>
    </row>
    <row r="212" spans="2:11" ht="15" customHeight="1">
      <c r="B212" s="310"/>
      <c r="C212" s="252" t="s">
        <v>713</v>
      </c>
      <c r="D212" s="278"/>
      <c r="E212" s="278"/>
      <c r="F212" s="271">
        <v>1</v>
      </c>
      <c r="G212" s="257"/>
      <c r="H212" s="359" t="s">
        <v>752</v>
      </c>
      <c r="I212" s="359"/>
      <c r="J212" s="359"/>
      <c r="K212" s="311"/>
    </row>
    <row r="213" spans="2:11" ht="15" customHeight="1">
      <c r="B213" s="310"/>
      <c r="C213" s="278"/>
      <c r="D213" s="278"/>
      <c r="E213" s="278"/>
      <c r="F213" s="271">
        <v>2</v>
      </c>
      <c r="G213" s="257"/>
      <c r="H213" s="359" t="s">
        <v>753</v>
      </c>
      <c r="I213" s="359"/>
      <c r="J213" s="359"/>
      <c r="K213" s="311"/>
    </row>
    <row r="214" spans="2:11" ht="15" customHeight="1">
      <c r="B214" s="310"/>
      <c r="C214" s="278"/>
      <c r="D214" s="278"/>
      <c r="E214" s="278"/>
      <c r="F214" s="271">
        <v>3</v>
      </c>
      <c r="G214" s="257"/>
      <c r="H214" s="359" t="s">
        <v>754</v>
      </c>
      <c r="I214" s="359"/>
      <c r="J214" s="359"/>
      <c r="K214" s="311"/>
    </row>
    <row r="215" spans="2:11" ht="15" customHeight="1">
      <c r="B215" s="310"/>
      <c r="C215" s="278"/>
      <c r="D215" s="278"/>
      <c r="E215" s="278"/>
      <c r="F215" s="271">
        <v>4</v>
      </c>
      <c r="G215" s="257"/>
      <c r="H215" s="359" t="s">
        <v>755</v>
      </c>
      <c r="I215" s="359"/>
      <c r="J215" s="359"/>
      <c r="K215" s="311"/>
    </row>
    <row r="216" spans="2:11" ht="12.75" customHeight="1">
      <c r="B216" s="314"/>
      <c r="C216" s="315"/>
      <c r="D216" s="315"/>
      <c r="E216" s="315"/>
      <c r="F216" s="315"/>
      <c r="G216" s="315"/>
      <c r="H216" s="315"/>
      <c r="I216" s="315"/>
      <c r="J216" s="315"/>
      <c r="K216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170806 - Snížení energeti...</vt:lpstr>
      <vt:lpstr>Pokyny pro vyplnění</vt:lpstr>
      <vt:lpstr>'170806 - Snížení energeti...'!Názvy_tisku</vt:lpstr>
      <vt:lpstr>'Rekapitulace stavby'!Názvy_tisku</vt:lpstr>
      <vt:lpstr>'170806 - Snížení energeti...'!Oblast_tisku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Durecová Martina</dc:creator>
  <cp:lastModifiedBy>KAP</cp:lastModifiedBy>
  <cp:lastPrinted>2017-08-07T12:53:54Z</cp:lastPrinted>
  <dcterms:created xsi:type="dcterms:W3CDTF">2017-08-07T11:59:12Z</dcterms:created>
  <dcterms:modified xsi:type="dcterms:W3CDTF">2017-08-07T12:54:02Z</dcterms:modified>
</cp:coreProperties>
</file>